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60" windowWidth="15405" windowHeight="6375" tabRatio="749" activeTab="1"/>
  </bookViews>
  <sheets>
    <sheet name="Dashboard" sheetId="29" r:id="rId1"/>
    <sheet name="Project+opportunities register" sheetId="1" r:id="rId2"/>
    <sheet name="Lookup references" sheetId="28" state="hidden" r:id="rId3"/>
    <sheet name="Project overview by owner" sheetId="34" r:id="rId4"/>
  </sheets>
  <externalReferences>
    <externalReference r:id="rId5"/>
    <externalReference r:id="rId6"/>
    <externalReference r:id="rId7"/>
  </externalReferences>
  <definedNames>
    <definedName name="_xlnm._FilterDatabase" localSheetId="1" hidden="1">'Project+opportunities register'!$A$7:$CP$113</definedName>
    <definedName name="Energy_type">'[1]Conversion assistant'!$B$13:$B$45</definedName>
    <definedName name="FIGR">'[1]References and lookup'!$B$101:$B$103</definedName>
    <definedName name="_xlnm.Print_Area" localSheetId="1">'Project+opportunities register'!$A$1:$AC$116</definedName>
    <definedName name="PROASS1">'[2]Initial Analysis'!$C$15:$AH$114</definedName>
    <definedName name="Status_weight">'[1]References and lookup'!$B$106:$B$112</definedName>
    <definedName name="YEARS">'[1]References and lookup'!$B$124:$B$135</definedName>
    <definedName name="YesNo">'[1]References and lookup'!$B$138:$B$140</definedName>
  </definedNames>
  <calcPr calcId="145621"/>
  <pivotCaches>
    <pivotCache cacheId="13" r:id="rId8"/>
  </pivotCaches>
</workbook>
</file>

<file path=xl/calcChain.xml><?xml version="1.0" encoding="utf-8"?>
<calcChain xmlns="http://schemas.openxmlformats.org/spreadsheetml/2006/main">
  <c r="AF9" i="1" l="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8" i="1"/>
  <c r="F14" i="29"/>
  <c r="D14" i="29"/>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8" i="1"/>
  <c r="A115" i="1" l="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8" i="1"/>
  <c r="S45" i="1" l="1"/>
  <c r="Q45" i="1" l="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8" i="1"/>
  <c r="S8" i="1"/>
  <c r="BE12" i="1"/>
  <c r="BE13" i="1"/>
  <c r="BE14" i="1"/>
  <c r="BE19" i="1"/>
  <c r="BE56" i="1"/>
  <c r="BE68" i="1"/>
  <c r="BE69" i="1"/>
  <c r="BE77"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8" i="1"/>
  <c r="AD5" i="1"/>
  <c r="AD29" i="1" s="1"/>
  <c r="AE29" i="1" s="1"/>
  <c r="AG29" i="1" s="1"/>
  <c r="AK9" i="1"/>
  <c r="AL9" i="1"/>
  <c r="AM9" i="1"/>
  <c r="AN9" i="1"/>
  <c r="AK10" i="1"/>
  <c r="AL10" i="1"/>
  <c r="AM10" i="1"/>
  <c r="AN10" i="1"/>
  <c r="AK11" i="1"/>
  <c r="AL11" i="1"/>
  <c r="AM11" i="1"/>
  <c r="AN11" i="1"/>
  <c r="AK12" i="1"/>
  <c r="AL12" i="1"/>
  <c r="AM12" i="1"/>
  <c r="AN12" i="1"/>
  <c r="AK13" i="1"/>
  <c r="AL13" i="1"/>
  <c r="AM13" i="1"/>
  <c r="AN13" i="1"/>
  <c r="AK14" i="1"/>
  <c r="AL14" i="1"/>
  <c r="AM14" i="1"/>
  <c r="AN14" i="1"/>
  <c r="AK15" i="1"/>
  <c r="AL15" i="1"/>
  <c r="AM15" i="1"/>
  <c r="AN15" i="1"/>
  <c r="AK16" i="1"/>
  <c r="AL16" i="1"/>
  <c r="AM16" i="1"/>
  <c r="AN16" i="1"/>
  <c r="AK17" i="1"/>
  <c r="AL17" i="1"/>
  <c r="AM17" i="1"/>
  <c r="AN17" i="1"/>
  <c r="AK18" i="1"/>
  <c r="AL18" i="1"/>
  <c r="AM18" i="1"/>
  <c r="AN18" i="1"/>
  <c r="AK19" i="1"/>
  <c r="AL19" i="1"/>
  <c r="AM19" i="1"/>
  <c r="AN19" i="1"/>
  <c r="AK20" i="1"/>
  <c r="AL20" i="1"/>
  <c r="AM20" i="1"/>
  <c r="AN20" i="1"/>
  <c r="AK21" i="1"/>
  <c r="AL21" i="1"/>
  <c r="AM21" i="1"/>
  <c r="AN21" i="1"/>
  <c r="AK22" i="1"/>
  <c r="AL22" i="1"/>
  <c r="AM22" i="1"/>
  <c r="AN22" i="1"/>
  <c r="AK23" i="1"/>
  <c r="AL23" i="1"/>
  <c r="AM23" i="1"/>
  <c r="AN23" i="1"/>
  <c r="AK24" i="1"/>
  <c r="AL24" i="1"/>
  <c r="AM24" i="1"/>
  <c r="AN24" i="1"/>
  <c r="AK25" i="1"/>
  <c r="AL25" i="1"/>
  <c r="AM25" i="1"/>
  <c r="AN25" i="1"/>
  <c r="AK26" i="1"/>
  <c r="AL26" i="1"/>
  <c r="AM26" i="1"/>
  <c r="AN26" i="1"/>
  <c r="AK27" i="1"/>
  <c r="AL27" i="1"/>
  <c r="AM27" i="1"/>
  <c r="AN27" i="1"/>
  <c r="AK28" i="1"/>
  <c r="AL28" i="1"/>
  <c r="AM28" i="1"/>
  <c r="AN28" i="1"/>
  <c r="AK29" i="1"/>
  <c r="AL29" i="1"/>
  <c r="AM29" i="1"/>
  <c r="AN29" i="1"/>
  <c r="AK30" i="1"/>
  <c r="AL30" i="1"/>
  <c r="AM30" i="1"/>
  <c r="AN30" i="1"/>
  <c r="AK31" i="1"/>
  <c r="AL31" i="1"/>
  <c r="AM31" i="1"/>
  <c r="AN31" i="1"/>
  <c r="AK32" i="1"/>
  <c r="AL32" i="1"/>
  <c r="AM32" i="1"/>
  <c r="AN32" i="1"/>
  <c r="AK33" i="1"/>
  <c r="AL33" i="1"/>
  <c r="AM33" i="1"/>
  <c r="AN33" i="1"/>
  <c r="AK34" i="1"/>
  <c r="AL34" i="1"/>
  <c r="AM34" i="1"/>
  <c r="AN34" i="1"/>
  <c r="AK35" i="1"/>
  <c r="AL35" i="1"/>
  <c r="AM35" i="1"/>
  <c r="AN35" i="1"/>
  <c r="AK36" i="1"/>
  <c r="AL36" i="1"/>
  <c r="AM36" i="1"/>
  <c r="AN36" i="1"/>
  <c r="AK37" i="1"/>
  <c r="AL37" i="1"/>
  <c r="AM37" i="1"/>
  <c r="AN37" i="1"/>
  <c r="AK38" i="1"/>
  <c r="AL38" i="1"/>
  <c r="AM38" i="1"/>
  <c r="AN38" i="1"/>
  <c r="AK39" i="1"/>
  <c r="AL39" i="1"/>
  <c r="AM39" i="1"/>
  <c r="AN39" i="1"/>
  <c r="AK40" i="1"/>
  <c r="AL40" i="1"/>
  <c r="AM40" i="1"/>
  <c r="AN40" i="1"/>
  <c r="AK41" i="1"/>
  <c r="AL41" i="1"/>
  <c r="AM41" i="1"/>
  <c r="AN41" i="1"/>
  <c r="AK42" i="1"/>
  <c r="AL42" i="1"/>
  <c r="AM42" i="1"/>
  <c r="AN42" i="1"/>
  <c r="AK43" i="1"/>
  <c r="AL43" i="1"/>
  <c r="AM43" i="1"/>
  <c r="AN43" i="1"/>
  <c r="AK44" i="1"/>
  <c r="AL44" i="1"/>
  <c r="AM44" i="1"/>
  <c r="AN44" i="1"/>
  <c r="AK45" i="1"/>
  <c r="AL45" i="1"/>
  <c r="AM45" i="1"/>
  <c r="AN45" i="1"/>
  <c r="AK46" i="1"/>
  <c r="AL46" i="1"/>
  <c r="AM46" i="1"/>
  <c r="AN46" i="1"/>
  <c r="AK47" i="1"/>
  <c r="AL47" i="1"/>
  <c r="AM47" i="1"/>
  <c r="AN47" i="1"/>
  <c r="AK48" i="1"/>
  <c r="AL48" i="1"/>
  <c r="AM48" i="1"/>
  <c r="AN48" i="1"/>
  <c r="AK49" i="1"/>
  <c r="AL49" i="1"/>
  <c r="AM49" i="1"/>
  <c r="AN49" i="1"/>
  <c r="AK50" i="1"/>
  <c r="AL50" i="1"/>
  <c r="AM50" i="1"/>
  <c r="AN50" i="1"/>
  <c r="AK51" i="1"/>
  <c r="AL51" i="1"/>
  <c r="AM51" i="1"/>
  <c r="AN51" i="1"/>
  <c r="AK52" i="1"/>
  <c r="AL52" i="1"/>
  <c r="AM52" i="1"/>
  <c r="AN52" i="1"/>
  <c r="AK53" i="1"/>
  <c r="AL53" i="1"/>
  <c r="AM53" i="1"/>
  <c r="AN53" i="1"/>
  <c r="AK54" i="1"/>
  <c r="AL54" i="1"/>
  <c r="AM54" i="1"/>
  <c r="AN54" i="1"/>
  <c r="AK55" i="1"/>
  <c r="AL55" i="1"/>
  <c r="AM55" i="1"/>
  <c r="AN55" i="1"/>
  <c r="AK56" i="1"/>
  <c r="AL56" i="1"/>
  <c r="AM56" i="1"/>
  <c r="AN56" i="1"/>
  <c r="AK57" i="1"/>
  <c r="AL57" i="1"/>
  <c r="AM57" i="1"/>
  <c r="AN57" i="1"/>
  <c r="AK58" i="1"/>
  <c r="AL58" i="1"/>
  <c r="AM58" i="1"/>
  <c r="AN58" i="1"/>
  <c r="AK59" i="1"/>
  <c r="AL59" i="1"/>
  <c r="AM59" i="1"/>
  <c r="AN59" i="1"/>
  <c r="AK60" i="1"/>
  <c r="AL60" i="1"/>
  <c r="AM60" i="1"/>
  <c r="AN60" i="1"/>
  <c r="AK61" i="1"/>
  <c r="AL61" i="1"/>
  <c r="AM61" i="1"/>
  <c r="AN61" i="1"/>
  <c r="AK62" i="1"/>
  <c r="AL62" i="1"/>
  <c r="AM62" i="1"/>
  <c r="AN62" i="1"/>
  <c r="AK63" i="1"/>
  <c r="AL63" i="1"/>
  <c r="AM63" i="1"/>
  <c r="AN63" i="1"/>
  <c r="AK64" i="1"/>
  <c r="AL64" i="1"/>
  <c r="AM64" i="1"/>
  <c r="AN64" i="1"/>
  <c r="AK65" i="1"/>
  <c r="AL65" i="1"/>
  <c r="AM65" i="1"/>
  <c r="AN65" i="1"/>
  <c r="AK66" i="1"/>
  <c r="AL66" i="1"/>
  <c r="AM66" i="1"/>
  <c r="AN66" i="1"/>
  <c r="AK67" i="1"/>
  <c r="AL67" i="1"/>
  <c r="AM67" i="1"/>
  <c r="AN67" i="1"/>
  <c r="AK68" i="1"/>
  <c r="AL68" i="1"/>
  <c r="AM68" i="1"/>
  <c r="AN68" i="1"/>
  <c r="AK69" i="1"/>
  <c r="AL69" i="1"/>
  <c r="AM69" i="1"/>
  <c r="AN69" i="1"/>
  <c r="AK70" i="1"/>
  <c r="AL70" i="1"/>
  <c r="AM70" i="1"/>
  <c r="AN70" i="1"/>
  <c r="AK71" i="1"/>
  <c r="AL71" i="1"/>
  <c r="AM71" i="1"/>
  <c r="AN71" i="1"/>
  <c r="AK72" i="1"/>
  <c r="AL72" i="1"/>
  <c r="AM72" i="1"/>
  <c r="AN72" i="1"/>
  <c r="AK73" i="1"/>
  <c r="AL73" i="1"/>
  <c r="AM73" i="1"/>
  <c r="AN73" i="1"/>
  <c r="AK74" i="1"/>
  <c r="AL74" i="1"/>
  <c r="AM74" i="1"/>
  <c r="AN74" i="1"/>
  <c r="AK75" i="1"/>
  <c r="AL75" i="1"/>
  <c r="AM75" i="1"/>
  <c r="AN75" i="1"/>
  <c r="AK76" i="1"/>
  <c r="AL76" i="1"/>
  <c r="AM76" i="1"/>
  <c r="AN76" i="1"/>
  <c r="AK77" i="1"/>
  <c r="AL77" i="1"/>
  <c r="AM77" i="1"/>
  <c r="AN77" i="1"/>
  <c r="AK78" i="1"/>
  <c r="AL78" i="1"/>
  <c r="AM78" i="1"/>
  <c r="AN78" i="1"/>
  <c r="AK79" i="1"/>
  <c r="AL79" i="1"/>
  <c r="AM79" i="1"/>
  <c r="AN79" i="1"/>
  <c r="AK80" i="1"/>
  <c r="AL80" i="1"/>
  <c r="AM80" i="1"/>
  <c r="AN80" i="1"/>
  <c r="AK81" i="1"/>
  <c r="AL81" i="1"/>
  <c r="AM81" i="1"/>
  <c r="AN81" i="1"/>
  <c r="AK82" i="1"/>
  <c r="AL82" i="1"/>
  <c r="AM82" i="1"/>
  <c r="AN82" i="1"/>
  <c r="AK83" i="1"/>
  <c r="AL83" i="1"/>
  <c r="AM83" i="1"/>
  <c r="AN83" i="1"/>
  <c r="AK84" i="1"/>
  <c r="AL84" i="1"/>
  <c r="AM84" i="1"/>
  <c r="AN84" i="1"/>
  <c r="AK85" i="1"/>
  <c r="AL85" i="1"/>
  <c r="AM85" i="1"/>
  <c r="AN85" i="1"/>
  <c r="AK86" i="1"/>
  <c r="AL86" i="1"/>
  <c r="AM86" i="1"/>
  <c r="AN86" i="1"/>
  <c r="AK87" i="1"/>
  <c r="AL87" i="1"/>
  <c r="AM87" i="1"/>
  <c r="AN87" i="1"/>
  <c r="AK88" i="1"/>
  <c r="AL88" i="1"/>
  <c r="AM88" i="1"/>
  <c r="AN88" i="1"/>
  <c r="AK89" i="1"/>
  <c r="AL89" i="1"/>
  <c r="AM89" i="1"/>
  <c r="AN89" i="1"/>
  <c r="AK90" i="1"/>
  <c r="AL90" i="1"/>
  <c r="AM90" i="1"/>
  <c r="AN90" i="1"/>
  <c r="AK91" i="1"/>
  <c r="AL91" i="1"/>
  <c r="AM91" i="1"/>
  <c r="AN91" i="1"/>
  <c r="AK92" i="1"/>
  <c r="AL92" i="1"/>
  <c r="AM92" i="1"/>
  <c r="AN92" i="1"/>
  <c r="AK93" i="1"/>
  <c r="AL93" i="1"/>
  <c r="AM93" i="1"/>
  <c r="AN93" i="1"/>
  <c r="AK94" i="1"/>
  <c r="AL94" i="1"/>
  <c r="AM94" i="1"/>
  <c r="AN94" i="1"/>
  <c r="AK95" i="1"/>
  <c r="AL95" i="1"/>
  <c r="AM95" i="1"/>
  <c r="AN95" i="1"/>
  <c r="AK96" i="1"/>
  <c r="AL96" i="1"/>
  <c r="AM96" i="1"/>
  <c r="AN96" i="1"/>
  <c r="AK97" i="1"/>
  <c r="AL97" i="1"/>
  <c r="AM97" i="1"/>
  <c r="AN97" i="1"/>
  <c r="AK98" i="1"/>
  <c r="AL98" i="1"/>
  <c r="AM98" i="1"/>
  <c r="AN98" i="1"/>
  <c r="AK99" i="1"/>
  <c r="AL99" i="1"/>
  <c r="AM99" i="1"/>
  <c r="AN99" i="1"/>
  <c r="AK100" i="1"/>
  <c r="AL100" i="1"/>
  <c r="AM100" i="1"/>
  <c r="AN100" i="1"/>
  <c r="AK101" i="1"/>
  <c r="AL101" i="1"/>
  <c r="AM101" i="1"/>
  <c r="AN101" i="1"/>
  <c r="AK102" i="1"/>
  <c r="AL102" i="1"/>
  <c r="AM102" i="1"/>
  <c r="AN102" i="1"/>
  <c r="AK103" i="1"/>
  <c r="AL103" i="1"/>
  <c r="AM103" i="1"/>
  <c r="AN103" i="1"/>
  <c r="AK104" i="1"/>
  <c r="AL104" i="1"/>
  <c r="AM104" i="1"/>
  <c r="AN104" i="1"/>
  <c r="AK105" i="1"/>
  <c r="AL105" i="1"/>
  <c r="AM105" i="1"/>
  <c r="AN105" i="1"/>
  <c r="AK106" i="1"/>
  <c r="AL106" i="1"/>
  <c r="AM106" i="1"/>
  <c r="AN106" i="1"/>
  <c r="AK107" i="1"/>
  <c r="AL107" i="1"/>
  <c r="AM107" i="1"/>
  <c r="AN107" i="1"/>
  <c r="AK108" i="1"/>
  <c r="AL108" i="1"/>
  <c r="AM108" i="1"/>
  <c r="AN108" i="1"/>
  <c r="AK109" i="1"/>
  <c r="AL109" i="1"/>
  <c r="AM109" i="1"/>
  <c r="AN109" i="1"/>
  <c r="AK110" i="1"/>
  <c r="AL110" i="1"/>
  <c r="AM110" i="1"/>
  <c r="AN110" i="1"/>
  <c r="AK111" i="1"/>
  <c r="AL111" i="1"/>
  <c r="AM111" i="1"/>
  <c r="AN111" i="1"/>
  <c r="AK112" i="1"/>
  <c r="AL112" i="1"/>
  <c r="AM112" i="1"/>
  <c r="AN112" i="1"/>
  <c r="AK113" i="1"/>
  <c r="AL113" i="1"/>
  <c r="AM113" i="1"/>
  <c r="AN113" i="1"/>
  <c r="AM8" i="1"/>
  <c r="AL8" i="1"/>
  <c r="AK8" i="1"/>
  <c r="AN8" i="1"/>
  <c r="AP8" i="1"/>
  <c r="B5" i="29"/>
  <c r="K10" i="29"/>
  <c r="H8" i="29"/>
  <c r="F8" i="29"/>
  <c r="D8" i="29"/>
  <c r="D10" i="29"/>
  <c r="B4" i="29"/>
  <c r="B3" i="29"/>
  <c r="G115" i="1"/>
  <c r="N95" i="1"/>
  <c r="O95" i="1"/>
  <c r="R95" i="1"/>
  <c r="S95" i="1"/>
  <c r="AP95" i="1"/>
  <c r="AQ95" i="1"/>
  <c r="AS95" i="1"/>
  <c r="AT95" i="1"/>
  <c r="AV95" i="1"/>
  <c r="AW95" i="1"/>
  <c r="BB95" i="1"/>
  <c r="BC95" i="1"/>
  <c r="BD95" i="1"/>
  <c r="N96" i="1"/>
  <c r="O96" i="1"/>
  <c r="R96" i="1"/>
  <c r="S96" i="1"/>
  <c r="AP96" i="1"/>
  <c r="AQ96" i="1"/>
  <c r="AS96" i="1"/>
  <c r="AT96" i="1"/>
  <c r="AV96" i="1"/>
  <c r="AW96" i="1"/>
  <c r="BB96" i="1"/>
  <c r="BC96" i="1"/>
  <c r="BD96" i="1"/>
  <c r="N97" i="1"/>
  <c r="O97" i="1"/>
  <c r="R97" i="1"/>
  <c r="S97" i="1"/>
  <c r="AP97" i="1"/>
  <c r="AQ97" i="1"/>
  <c r="AS97" i="1"/>
  <c r="AT97" i="1"/>
  <c r="AV97" i="1"/>
  <c r="AW97" i="1"/>
  <c r="BB97" i="1"/>
  <c r="BC97" i="1"/>
  <c r="BD97" i="1"/>
  <c r="N98" i="1"/>
  <c r="O98" i="1"/>
  <c r="R98" i="1"/>
  <c r="S98" i="1"/>
  <c r="AP98" i="1"/>
  <c r="AQ98" i="1"/>
  <c r="AS98" i="1"/>
  <c r="AT98" i="1"/>
  <c r="AV98" i="1"/>
  <c r="AW98" i="1"/>
  <c r="BB98" i="1"/>
  <c r="BC98" i="1"/>
  <c r="BD98" i="1"/>
  <c r="N99" i="1"/>
  <c r="O99" i="1"/>
  <c r="R99" i="1"/>
  <c r="S99" i="1"/>
  <c r="AP99" i="1"/>
  <c r="AQ99" i="1"/>
  <c r="AS99" i="1"/>
  <c r="AT99" i="1"/>
  <c r="AV99" i="1"/>
  <c r="AW99" i="1"/>
  <c r="BB99" i="1"/>
  <c r="BC99" i="1"/>
  <c r="BD99" i="1"/>
  <c r="N100" i="1"/>
  <c r="O100" i="1"/>
  <c r="R100" i="1"/>
  <c r="S100" i="1"/>
  <c r="AP100" i="1"/>
  <c r="AQ100" i="1"/>
  <c r="AS100" i="1"/>
  <c r="AT100" i="1"/>
  <c r="AV100" i="1"/>
  <c r="AW100" i="1"/>
  <c r="BB100" i="1"/>
  <c r="BC100" i="1"/>
  <c r="BD100" i="1"/>
  <c r="N101" i="1"/>
  <c r="O101" i="1"/>
  <c r="R101" i="1"/>
  <c r="S101" i="1"/>
  <c r="AP101" i="1"/>
  <c r="AQ101" i="1"/>
  <c r="AS101" i="1"/>
  <c r="AT101" i="1"/>
  <c r="AV101" i="1"/>
  <c r="AW101" i="1"/>
  <c r="BB101" i="1"/>
  <c r="BC101" i="1"/>
  <c r="BD101" i="1"/>
  <c r="N102" i="1"/>
  <c r="O102" i="1"/>
  <c r="R102" i="1"/>
  <c r="S102" i="1"/>
  <c r="AP102" i="1"/>
  <c r="AQ102" i="1"/>
  <c r="AS102" i="1"/>
  <c r="AT102" i="1"/>
  <c r="AV102" i="1"/>
  <c r="AW102" i="1"/>
  <c r="BB102" i="1"/>
  <c r="BC102" i="1"/>
  <c r="BD102" i="1"/>
  <c r="N103" i="1"/>
  <c r="O103" i="1"/>
  <c r="Q103" i="1" s="1"/>
  <c r="BH103" i="1" s="1"/>
  <c r="BI103" i="1" s="1"/>
  <c r="R103" i="1"/>
  <c r="S103" i="1"/>
  <c r="AP103" i="1"/>
  <c r="AQ103" i="1"/>
  <c r="AS103" i="1"/>
  <c r="AT103" i="1"/>
  <c r="AV103" i="1"/>
  <c r="AW103" i="1"/>
  <c r="BB103" i="1"/>
  <c r="BC103" i="1"/>
  <c r="BD103" i="1"/>
  <c r="N104" i="1"/>
  <c r="O104" i="1"/>
  <c r="R104" i="1"/>
  <c r="S104" i="1"/>
  <c r="AP104" i="1"/>
  <c r="AQ104" i="1"/>
  <c r="AS104" i="1"/>
  <c r="AT104" i="1"/>
  <c r="AV104" i="1"/>
  <c r="AW104" i="1"/>
  <c r="BB104" i="1"/>
  <c r="BC104" i="1"/>
  <c r="BD104" i="1"/>
  <c r="N105" i="1"/>
  <c r="O105" i="1"/>
  <c r="R105" i="1"/>
  <c r="S105" i="1"/>
  <c r="AP105" i="1"/>
  <c r="AQ105" i="1"/>
  <c r="AS105" i="1"/>
  <c r="AT105" i="1"/>
  <c r="AV105" i="1"/>
  <c r="AW105" i="1"/>
  <c r="BB105" i="1"/>
  <c r="BC105" i="1"/>
  <c r="BD105" i="1"/>
  <c r="N106" i="1"/>
  <c r="O106" i="1"/>
  <c r="R106" i="1"/>
  <c r="S106" i="1"/>
  <c r="AP106" i="1"/>
  <c r="AQ106" i="1"/>
  <c r="AS106" i="1"/>
  <c r="AT106" i="1"/>
  <c r="AV106" i="1"/>
  <c r="AW106" i="1"/>
  <c r="BB106" i="1"/>
  <c r="BC106" i="1"/>
  <c r="BD106" i="1"/>
  <c r="N107" i="1"/>
  <c r="O107" i="1"/>
  <c r="R107" i="1"/>
  <c r="S107" i="1"/>
  <c r="AP107" i="1"/>
  <c r="AQ107" i="1"/>
  <c r="AS107" i="1"/>
  <c r="AT107" i="1"/>
  <c r="AV107" i="1"/>
  <c r="AW107" i="1"/>
  <c r="BB107" i="1"/>
  <c r="BC107" i="1"/>
  <c r="BD107" i="1"/>
  <c r="R81" i="1"/>
  <c r="S81" i="1"/>
  <c r="AP81" i="1"/>
  <c r="AQ81" i="1"/>
  <c r="AS81" i="1"/>
  <c r="AT81" i="1"/>
  <c r="AV81" i="1"/>
  <c r="AW81" i="1"/>
  <c r="BB81" i="1"/>
  <c r="BC81" i="1"/>
  <c r="BD81" i="1"/>
  <c r="R82" i="1"/>
  <c r="S82" i="1"/>
  <c r="AP82" i="1"/>
  <c r="AQ82" i="1"/>
  <c r="AS82" i="1"/>
  <c r="AT82" i="1"/>
  <c r="AV82" i="1"/>
  <c r="AW82" i="1"/>
  <c r="BB82" i="1"/>
  <c r="BC82" i="1"/>
  <c r="BD82" i="1"/>
  <c r="R83" i="1"/>
  <c r="S83" i="1"/>
  <c r="AP83" i="1"/>
  <c r="AQ83" i="1"/>
  <c r="AS83" i="1"/>
  <c r="AT83" i="1"/>
  <c r="AV83" i="1"/>
  <c r="AW83" i="1"/>
  <c r="BB83" i="1"/>
  <c r="BC83" i="1"/>
  <c r="BD83" i="1"/>
  <c r="R84" i="1"/>
  <c r="S84" i="1"/>
  <c r="AP84" i="1"/>
  <c r="AQ84" i="1"/>
  <c r="AS84" i="1"/>
  <c r="AT84" i="1"/>
  <c r="AV84" i="1"/>
  <c r="AW84" i="1"/>
  <c r="BB84" i="1"/>
  <c r="BC84" i="1"/>
  <c r="BD84" i="1"/>
  <c r="R85" i="1"/>
  <c r="S85" i="1"/>
  <c r="AP85" i="1"/>
  <c r="AQ85" i="1"/>
  <c r="AS85" i="1"/>
  <c r="AT85" i="1"/>
  <c r="AV85" i="1"/>
  <c r="AW85" i="1"/>
  <c r="BB85" i="1"/>
  <c r="BC85" i="1"/>
  <c r="BD85" i="1"/>
  <c r="R86" i="1"/>
  <c r="S86" i="1"/>
  <c r="AP86" i="1"/>
  <c r="AQ86" i="1"/>
  <c r="AS86" i="1"/>
  <c r="AT86" i="1"/>
  <c r="AV86" i="1"/>
  <c r="AW86" i="1"/>
  <c r="BB86" i="1"/>
  <c r="BC86" i="1"/>
  <c r="BD86" i="1"/>
  <c r="R87" i="1"/>
  <c r="S87" i="1"/>
  <c r="AP87" i="1"/>
  <c r="AQ87" i="1"/>
  <c r="AS87" i="1"/>
  <c r="AT87" i="1"/>
  <c r="AV87" i="1"/>
  <c r="AW87" i="1"/>
  <c r="BB87" i="1"/>
  <c r="BC87" i="1"/>
  <c r="BD87" i="1"/>
  <c r="N88" i="1"/>
  <c r="O88" i="1"/>
  <c r="R88" i="1"/>
  <c r="S88" i="1"/>
  <c r="AP88" i="1"/>
  <c r="AQ88" i="1"/>
  <c r="AS88" i="1"/>
  <c r="AT88" i="1"/>
  <c r="AV88" i="1"/>
  <c r="AW88" i="1"/>
  <c r="BB88" i="1"/>
  <c r="BC88" i="1"/>
  <c r="BD88" i="1"/>
  <c r="N89" i="1"/>
  <c r="O89" i="1"/>
  <c r="R89" i="1"/>
  <c r="S89" i="1"/>
  <c r="AP89" i="1"/>
  <c r="AQ89" i="1"/>
  <c r="AS89" i="1"/>
  <c r="AT89" i="1"/>
  <c r="AV89" i="1"/>
  <c r="AW89" i="1"/>
  <c r="BB89" i="1"/>
  <c r="BC89" i="1"/>
  <c r="BD89" i="1"/>
  <c r="N90" i="1"/>
  <c r="O90" i="1"/>
  <c r="R90" i="1"/>
  <c r="S90" i="1"/>
  <c r="AP90" i="1"/>
  <c r="AQ90" i="1"/>
  <c r="AS90" i="1"/>
  <c r="AT90" i="1"/>
  <c r="AV90" i="1"/>
  <c r="AW90" i="1"/>
  <c r="BB90" i="1"/>
  <c r="BC90" i="1"/>
  <c r="BD90" i="1"/>
  <c r="N91" i="1"/>
  <c r="O91" i="1"/>
  <c r="R91" i="1"/>
  <c r="S91" i="1"/>
  <c r="AP91" i="1"/>
  <c r="AQ91" i="1"/>
  <c r="AS91" i="1"/>
  <c r="AT91" i="1"/>
  <c r="AV91" i="1"/>
  <c r="AW91" i="1"/>
  <c r="BB91" i="1"/>
  <c r="BC91" i="1"/>
  <c r="BD91" i="1"/>
  <c r="N92" i="1"/>
  <c r="O92" i="1"/>
  <c r="R92" i="1"/>
  <c r="S92" i="1"/>
  <c r="AP92" i="1"/>
  <c r="AQ92" i="1"/>
  <c r="AS92" i="1"/>
  <c r="AT92" i="1"/>
  <c r="AV92" i="1"/>
  <c r="AW92" i="1"/>
  <c r="BB92" i="1"/>
  <c r="BC92" i="1"/>
  <c r="BD92" i="1"/>
  <c r="N93" i="1"/>
  <c r="O93" i="1"/>
  <c r="R93" i="1"/>
  <c r="S93" i="1"/>
  <c r="AP93" i="1"/>
  <c r="AQ93" i="1"/>
  <c r="AS93" i="1"/>
  <c r="AT93" i="1"/>
  <c r="AV93" i="1"/>
  <c r="AW93" i="1"/>
  <c r="BB93" i="1"/>
  <c r="BC93" i="1"/>
  <c r="BD93" i="1"/>
  <c r="N94" i="1"/>
  <c r="O94" i="1"/>
  <c r="R94" i="1"/>
  <c r="S94" i="1"/>
  <c r="AP94" i="1"/>
  <c r="AQ94" i="1"/>
  <c r="AS94" i="1"/>
  <c r="AT94" i="1"/>
  <c r="AV94" i="1"/>
  <c r="AW94" i="1"/>
  <c r="BB94" i="1"/>
  <c r="BC94" i="1"/>
  <c r="BD94" i="1"/>
  <c r="BB12" i="1"/>
  <c r="BC12" i="1"/>
  <c r="BD12" i="1"/>
  <c r="BB13" i="1"/>
  <c r="BC13" i="1"/>
  <c r="BD13" i="1"/>
  <c r="BB14" i="1"/>
  <c r="BC14" i="1"/>
  <c r="BD14" i="1"/>
  <c r="BB19" i="1"/>
  <c r="BC19" i="1"/>
  <c r="BD19" i="1"/>
  <c r="BB56" i="1"/>
  <c r="BC56" i="1"/>
  <c r="BD56" i="1"/>
  <c r="BB68" i="1"/>
  <c r="BC68" i="1"/>
  <c r="BD68" i="1"/>
  <c r="BB69" i="1"/>
  <c r="BC69" i="1"/>
  <c r="BD69" i="1"/>
  <c r="BB77" i="1"/>
  <c r="BC77" i="1"/>
  <c r="BD77" i="1"/>
  <c r="BB79" i="1"/>
  <c r="BC79" i="1"/>
  <c r="BD79" i="1"/>
  <c r="BB80" i="1"/>
  <c r="BC80" i="1"/>
  <c r="BD80" i="1"/>
  <c r="BB108" i="1"/>
  <c r="BC108" i="1"/>
  <c r="BD108" i="1"/>
  <c r="BB109" i="1"/>
  <c r="BC109" i="1"/>
  <c r="BD109" i="1"/>
  <c r="BB110" i="1"/>
  <c r="BC110" i="1"/>
  <c r="BD110" i="1"/>
  <c r="BB111" i="1"/>
  <c r="BC111" i="1"/>
  <c r="BD111" i="1"/>
  <c r="BB112" i="1"/>
  <c r="BC112" i="1"/>
  <c r="BD112" i="1"/>
  <c r="AV9" i="1"/>
  <c r="AW9" i="1"/>
  <c r="AV10" i="1"/>
  <c r="AW10" i="1"/>
  <c r="AV11" i="1"/>
  <c r="AW11" i="1"/>
  <c r="AV12" i="1"/>
  <c r="AW12" i="1"/>
  <c r="AV13" i="1"/>
  <c r="AW13" i="1"/>
  <c r="AV14" i="1"/>
  <c r="AW14" i="1"/>
  <c r="AV15" i="1"/>
  <c r="AW15" i="1"/>
  <c r="AV16" i="1"/>
  <c r="AW16" i="1"/>
  <c r="AV17" i="1"/>
  <c r="AW17" i="1"/>
  <c r="AV18" i="1"/>
  <c r="AW18" i="1"/>
  <c r="AV19" i="1"/>
  <c r="AW19" i="1"/>
  <c r="AV20" i="1"/>
  <c r="AW20" i="1"/>
  <c r="AV21" i="1"/>
  <c r="AW21" i="1"/>
  <c r="AV22" i="1"/>
  <c r="AW22" i="1"/>
  <c r="AV23" i="1"/>
  <c r="AW23" i="1"/>
  <c r="AV24" i="1"/>
  <c r="AW24" i="1"/>
  <c r="AV25" i="1"/>
  <c r="AW25" i="1"/>
  <c r="AV26" i="1"/>
  <c r="AW26" i="1"/>
  <c r="AV27" i="1"/>
  <c r="AW27" i="1"/>
  <c r="AV28" i="1"/>
  <c r="AW28" i="1"/>
  <c r="AV29" i="1"/>
  <c r="AW29" i="1"/>
  <c r="AV30" i="1"/>
  <c r="AW30" i="1"/>
  <c r="AV31" i="1"/>
  <c r="AW31" i="1"/>
  <c r="AV32" i="1"/>
  <c r="AW32" i="1"/>
  <c r="AV33" i="1"/>
  <c r="AW33" i="1"/>
  <c r="AV34" i="1"/>
  <c r="AW34" i="1"/>
  <c r="AV35" i="1"/>
  <c r="AW35" i="1"/>
  <c r="AV36" i="1"/>
  <c r="AW36" i="1"/>
  <c r="AV37" i="1"/>
  <c r="AW37" i="1"/>
  <c r="AV38" i="1"/>
  <c r="AW38" i="1"/>
  <c r="AV39" i="1"/>
  <c r="AW39" i="1"/>
  <c r="AV40" i="1"/>
  <c r="AW40" i="1"/>
  <c r="AV41" i="1"/>
  <c r="AW41" i="1"/>
  <c r="AV42" i="1"/>
  <c r="AW42" i="1"/>
  <c r="AV43" i="1"/>
  <c r="AW43" i="1"/>
  <c r="AV44" i="1"/>
  <c r="AW44" i="1"/>
  <c r="AV45" i="1"/>
  <c r="AW45" i="1"/>
  <c r="AV46" i="1"/>
  <c r="AW46" i="1"/>
  <c r="AV47" i="1"/>
  <c r="AW47" i="1"/>
  <c r="AV48" i="1"/>
  <c r="AW48" i="1"/>
  <c r="AV49" i="1"/>
  <c r="AW49" i="1"/>
  <c r="AV50" i="1"/>
  <c r="AW50" i="1"/>
  <c r="AV51" i="1"/>
  <c r="AW51" i="1"/>
  <c r="AV52" i="1"/>
  <c r="AW52" i="1"/>
  <c r="AV53" i="1"/>
  <c r="AW53" i="1"/>
  <c r="AV54" i="1"/>
  <c r="AW54" i="1"/>
  <c r="AV55" i="1"/>
  <c r="AW55" i="1"/>
  <c r="AV56" i="1"/>
  <c r="AW56" i="1"/>
  <c r="AV57" i="1"/>
  <c r="AW57" i="1"/>
  <c r="AV58" i="1"/>
  <c r="AW58" i="1"/>
  <c r="AV59" i="1"/>
  <c r="AW59" i="1"/>
  <c r="AV60" i="1"/>
  <c r="AW60" i="1"/>
  <c r="AV61" i="1"/>
  <c r="AW61" i="1"/>
  <c r="AV62" i="1"/>
  <c r="AW62" i="1"/>
  <c r="AV63" i="1"/>
  <c r="AW63" i="1"/>
  <c r="AV64" i="1"/>
  <c r="AW64" i="1"/>
  <c r="AV65" i="1"/>
  <c r="AW65" i="1"/>
  <c r="AV66" i="1"/>
  <c r="AW66" i="1"/>
  <c r="AV67" i="1"/>
  <c r="AW67" i="1"/>
  <c r="AV68" i="1"/>
  <c r="AW68" i="1"/>
  <c r="AV69" i="1"/>
  <c r="AW69" i="1"/>
  <c r="AV70" i="1"/>
  <c r="AW70" i="1"/>
  <c r="AV71" i="1"/>
  <c r="AW71" i="1"/>
  <c r="AV72" i="1"/>
  <c r="AW72" i="1"/>
  <c r="AV73" i="1"/>
  <c r="AW73" i="1"/>
  <c r="AV74" i="1"/>
  <c r="AW74" i="1"/>
  <c r="AV75" i="1"/>
  <c r="AW75" i="1"/>
  <c r="AV76" i="1"/>
  <c r="AW76" i="1"/>
  <c r="AV77" i="1"/>
  <c r="AW77" i="1"/>
  <c r="AV78" i="1"/>
  <c r="AW78" i="1"/>
  <c r="AV79" i="1"/>
  <c r="AW79" i="1"/>
  <c r="AV80" i="1"/>
  <c r="AW80" i="1"/>
  <c r="AV108" i="1"/>
  <c r="AW108" i="1"/>
  <c r="AV109" i="1"/>
  <c r="AW109" i="1"/>
  <c r="AV110" i="1"/>
  <c r="AW110" i="1"/>
  <c r="AV111" i="1"/>
  <c r="AW111" i="1"/>
  <c r="AV112" i="1"/>
  <c r="AW112" i="1"/>
  <c r="AV113" i="1"/>
  <c r="AW113" i="1"/>
  <c r="AW8" i="1"/>
  <c r="AV8" i="1"/>
  <c r="AS8" i="1"/>
  <c r="AT8" i="1"/>
  <c r="AS9" i="1"/>
  <c r="AT9" i="1"/>
  <c r="AS10" i="1"/>
  <c r="AT10" i="1"/>
  <c r="AS11" i="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U29" i="1" s="1"/>
  <c r="BC29" i="1" s="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3" i="1"/>
  <c r="AT63" i="1"/>
  <c r="AS64" i="1"/>
  <c r="AT64" i="1"/>
  <c r="AS65" i="1"/>
  <c r="AT65" i="1"/>
  <c r="AS66" i="1"/>
  <c r="AT66" i="1"/>
  <c r="AS67" i="1"/>
  <c r="AT67" i="1"/>
  <c r="AS68" i="1"/>
  <c r="AT68" i="1"/>
  <c r="AS69" i="1"/>
  <c r="AT69" i="1"/>
  <c r="AS70" i="1"/>
  <c r="AT70" i="1"/>
  <c r="AS71" i="1"/>
  <c r="AT71" i="1"/>
  <c r="AS72" i="1"/>
  <c r="AT72" i="1"/>
  <c r="AS73" i="1"/>
  <c r="AT73" i="1"/>
  <c r="AS74" i="1"/>
  <c r="AT74" i="1"/>
  <c r="AU74" i="1" s="1"/>
  <c r="BC74" i="1" s="1"/>
  <c r="AS75" i="1"/>
  <c r="AT75" i="1"/>
  <c r="AS76" i="1"/>
  <c r="AT76" i="1"/>
  <c r="AS77" i="1"/>
  <c r="AT77" i="1"/>
  <c r="AS78" i="1"/>
  <c r="AT78" i="1"/>
  <c r="AU78" i="1" s="1"/>
  <c r="BC78" i="1" s="1"/>
  <c r="AS79" i="1"/>
  <c r="AT79" i="1"/>
  <c r="AS80" i="1"/>
  <c r="AT80" i="1"/>
  <c r="AS108" i="1"/>
  <c r="AT108" i="1"/>
  <c r="AS109" i="1"/>
  <c r="AT109" i="1"/>
  <c r="AS110" i="1"/>
  <c r="AT110" i="1"/>
  <c r="AS111" i="1"/>
  <c r="AT111" i="1"/>
  <c r="AS112" i="1"/>
  <c r="AT112" i="1"/>
  <c r="AS113" i="1"/>
  <c r="AT113" i="1"/>
  <c r="AS62" i="1"/>
  <c r="AT62"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108" i="1"/>
  <c r="AQ109" i="1"/>
  <c r="AQ110" i="1"/>
  <c r="AQ111" i="1"/>
  <c r="AQ112" i="1"/>
  <c r="AQ113" i="1"/>
  <c r="AQ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7" i="1"/>
  <c r="AP68" i="1"/>
  <c r="AP69" i="1"/>
  <c r="AP70" i="1"/>
  <c r="AP71" i="1"/>
  <c r="AP72" i="1"/>
  <c r="AP73" i="1"/>
  <c r="AP74" i="1"/>
  <c r="AP75" i="1"/>
  <c r="AP76" i="1"/>
  <c r="AP77" i="1"/>
  <c r="AP78" i="1"/>
  <c r="AP79" i="1"/>
  <c r="AP80" i="1"/>
  <c r="AP108" i="1"/>
  <c r="AP109" i="1"/>
  <c r="AP110" i="1"/>
  <c r="AP111" i="1"/>
  <c r="AP112" i="1"/>
  <c r="AP113" i="1"/>
  <c r="AP66" i="1"/>
  <c r="S9" i="1"/>
  <c r="S10" i="1"/>
  <c r="S11" i="1"/>
  <c r="S12" i="1"/>
  <c r="S13" i="1"/>
  <c r="S14" i="1"/>
  <c r="R15" i="1"/>
  <c r="S15" i="1"/>
  <c r="S16" i="1"/>
  <c r="S17" i="1"/>
  <c r="S18" i="1"/>
  <c r="S19" i="1"/>
  <c r="S20" i="1"/>
  <c r="R21" i="1"/>
  <c r="S21" i="1"/>
  <c r="R22" i="1"/>
  <c r="S22" i="1"/>
  <c r="S23" i="1"/>
  <c r="S26" i="1"/>
  <c r="S27" i="1"/>
  <c r="S30" i="1"/>
  <c r="S31" i="1"/>
  <c r="S34" i="1"/>
  <c r="S35" i="1"/>
  <c r="S37" i="1"/>
  <c r="S38" i="1"/>
  <c r="S39" i="1"/>
  <c r="S40" i="1"/>
  <c r="S41" i="1"/>
  <c r="S42" i="1"/>
  <c r="S43" i="1"/>
  <c r="S44" i="1"/>
  <c r="BH45" i="1"/>
  <c r="S46" i="1"/>
  <c r="R47" i="1"/>
  <c r="S47" i="1"/>
  <c r="R48" i="1"/>
  <c r="S48" i="1"/>
  <c r="R49" i="1"/>
  <c r="S49" i="1"/>
  <c r="S50" i="1"/>
  <c r="R52" i="1"/>
  <c r="S52" i="1"/>
  <c r="S53" i="1"/>
  <c r="S54" i="1"/>
  <c r="S55"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N108" i="1"/>
  <c r="O108" i="1"/>
  <c r="R108" i="1"/>
  <c r="S108" i="1"/>
  <c r="N109" i="1"/>
  <c r="O109" i="1"/>
  <c r="R109" i="1"/>
  <c r="S109" i="1"/>
  <c r="N110" i="1"/>
  <c r="O110" i="1"/>
  <c r="R110" i="1"/>
  <c r="S110" i="1"/>
  <c r="N111" i="1"/>
  <c r="O111" i="1"/>
  <c r="R111" i="1"/>
  <c r="S111" i="1"/>
  <c r="N112" i="1"/>
  <c r="O112" i="1"/>
  <c r="R112" i="1"/>
  <c r="S112" i="1"/>
  <c r="N113" i="1"/>
  <c r="O113" i="1"/>
  <c r="R113" i="1"/>
  <c r="S113" i="1"/>
  <c r="E6" i="28"/>
  <c r="E5" i="28"/>
  <c r="E4" i="28"/>
  <c r="R9" i="1" s="1"/>
  <c r="E3" i="28"/>
  <c r="R45" i="1" s="1"/>
  <c r="T45" i="1" s="1"/>
  <c r="AO45" i="1" s="1"/>
  <c r="AY8" i="1"/>
  <c r="AZ8" i="1"/>
  <c r="AY9" i="1"/>
  <c r="AZ9" i="1"/>
  <c r="AY10" i="1"/>
  <c r="AZ10" i="1"/>
  <c r="AY11" i="1"/>
  <c r="AZ11" i="1"/>
  <c r="AY15" i="1"/>
  <c r="AZ15" i="1"/>
  <c r="AY16" i="1"/>
  <c r="AZ16" i="1"/>
  <c r="AY17" i="1"/>
  <c r="AZ17" i="1"/>
  <c r="AY18" i="1"/>
  <c r="AZ18" i="1"/>
  <c r="AY20" i="1"/>
  <c r="AZ20" i="1"/>
  <c r="AY21" i="1"/>
  <c r="AZ21" i="1"/>
  <c r="AY22" i="1"/>
  <c r="AZ22" i="1"/>
  <c r="AY23" i="1"/>
  <c r="AZ23" i="1"/>
  <c r="AY24" i="1"/>
  <c r="AZ24" i="1"/>
  <c r="AY25" i="1"/>
  <c r="AZ25" i="1"/>
  <c r="AY26" i="1"/>
  <c r="AZ26" i="1"/>
  <c r="AY27" i="1"/>
  <c r="AZ27" i="1"/>
  <c r="AY28" i="1"/>
  <c r="AZ28" i="1"/>
  <c r="AY29" i="1"/>
  <c r="AZ29" i="1"/>
  <c r="AY30" i="1"/>
  <c r="AZ30" i="1"/>
  <c r="AY31" i="1"/>
  <c r="AZ31" i="1"/>
  <c r="AY32" i="1"/>
  <c r="AZ32" i="1"/>
  <c r="AY33" i="1"/>
  <c r="AZ33" i="1"/>
  <c r="AY34" i="1"/>
  <c r="AZ34" i="1"/>
  <c r="AY35" i="1"/>
  <c r="AZ35" i="1"/>
  <c r="AY36" i="1"/>
  <c r="AZ36" i="1"/>
  <c r="AY37" i="1"/>
  <c r="AZ37" i="1"/>
  <c r="AY38" i="1"/>
  <c r="AZ38" i="1"/>
  <c r="AY39" i="1"/>
  <c r="AZ39" i="1"/>
  <c r="AY40" i="1"/>
  <c r="AZ40" i="1"/>
  <c r="AY41" i="1"/>
  <c r="AZ41" i="1"/>
  <c r="AY42" i="1"/>
  <c r="AZ42" i="1"/>
  <c r="AY43" i="1"/>
  <c r="AZ43" i="1"/>
  <c r="AY44" i="1"/>
  <c r="AZ44" i="1"/>
  <c r="AY45" i="1"/>
  <c r="AZ45" i="1"/>
  <c r="AY46" i="1"/>
  <c r="AZ46" i="1"/>
  <c r="AY47" i="1"/>
  <c r="AZ47" i="1"/>
  <c r="AY48" i="1"/>
  <c r="AZ48" i="1"/>
  <c r="AY49" i="1"/>
  <c r="AZ49" i="1"/>
  <c r="AY50" i="1"/>
  <c r="AZ50" i="1"/>
  <c r="AY51" i="1"/>
  <c r="AZ51" i="1"/>
  <c r="AY52" i="1"/>
  <c r="AZ52" i="1"/>
  <c r="AY53" i="1"/>
  <c r="AZ53" i="1"/>
  <c r="AY54" i="1"/>
  <c r="AZ54" i="1"/>
  <c r="AY55" i="1"/>
  <c r="AZ55" i="1"/>
  <c r="AY56" i="1"/>
  <c r="AY57" i="1"/>
  <c r="AZ57" i="1"/>
  <c r="AY58" i="1"/>
  <c r="AZ58" i="1"/>
  <c r="AY59" i="1"/>
  <c r="AZ59" i="1"/>
  <c r="AY60" i="1"/>
  <c r="AZ60" i="1"/>
  <c r="AY61" i="1"/>
  <c r="AZ61" i="1"/>
  <c r="AY62" i="1"/>
  <c r="AZ62" i="1"/>
  <c r="AY63" i="1"/>
  <c r="AZ63" i="1"/>
  <c r="AY64" i="1"/>
  <c r="AZ64" i="1"/>
  <c r="AY65" i="1"/>
  <c r="AZ65" i="1"/>
  <c r="AY66" i="1"/>
  <c r="AZ66" i="1"/>
  <c r="AY67" i="1"/>
  <c r="AZ67" i="1"/>
  <c r="AY70" i="1"/>
  <c r="AZ70" i="1"/>
  <c r="AY71" i="1"/>
  <c r="AZ71" i="1"/>
  <c r="AY72" i="1"/>
  <c r="AZ72" i="1"/>
  <c r="AY73" i="1"/>
  <c r="AZ73" i="1"/>
  <c r="AY74" i="1"/>
  <c r="AZ74" i="1"/>
  <c r="AY75" i="1"/>
  <c r="BA75" i="1" s="1"/>
  <c r="BE75" i="1" s="1"/>
  <c r="AZ75" i="1"/>
  <c r="AY76" i="1"/>
  <c r="AZ76" i="1"/>
  <c r="AY78" i="1"/>
  <c r="AZ78" i="1"/>
  <c r="AY113" i="1"/>
  <c r="AZ113" i="1"/>
  <c r="AU25" i="1"/>
  <c r="BC25" i="1" s="1"/>
  <c r="R10" i="1"/>
  <c r="R51" i="1" l="1"/>
  <c r="R50" i="1"/>
  <c r="R46" i="1"/>
  <c r="T46" i="1" s="1"/>
  <c r="AO46" i="1" s="1"/>
  <c r="S36" i="1"/>
  <c r="S32" i="1"/>
  <c r="S28" i="1"/>
  <c r="S24" i="1"/>
  <c r="R56" i="1"/>
  <c r="R55" i="1"/>
  <c r="R54" i="1"/>
  <c r="R53" i="1"/>
  <c r="T53" i="1" s="1"/>
  <c r="AO53" i="1" s="1"/>
  <c r="R44" i="1"/>
  <c r="T44" i="1" s="1"/>
  <c r="AO44" i="1" s="1"/>
  <c r="R43" i="1"/>
  <c r="R42" i="1"/>
  <c r="T42" i="1" s="1"/>
  <c r="AO42" i="1" s="1"/>
  <c r="R41" i="1"/>
  <c r="T41" i="1" s="1"/>
  <c r="AO41" i="1" s="1"/>
  <c r="R40" i="1"/>
  <c r="T40" i="1" s="1"/>
  <c r="AO40" i="1" s="1"/>
  <c r="R39" i="1"/>
  <c r="R38" i="1"/>
  <c r="R37" i="1"/>
  <c r="T37" i="1" s="1"/>
  <c r="AO37" i="1" s="1"/>
  <c r="S33" i="1"/>
  <c r="S29" i="1"/>
  <c r="S25" i="1"/>
  <c r="R13" i="1"/>
  <c r="T13" i="1" s="1"/>
  <c r="AO13" i="1" s="1"/>
  <c r="Q104" i="1"/>
  <c r="BH104" i="1" s="1"/>
  <c r="BM104" i="1" s="1"/>
  <c r="BT104" i="1" s="1"/>
  <c r="Q89" i="1"/>
  <c r="BH89" i="1" s="1"/>
  <c r="BI89" i="1" s="1"/>
  <c r="AR49" i="1"/>
  <c r="BB49" i="1" s="1"/>
  <c r="AR45" i="1"/>
  <c r="BB45" i="1" s="1"/>
  <c r="AR37" i="1"/>
  <c r="BB37" i="1" s="1"/>
  <c r="AR9" i="1"/>
  <c r="BB9" i="1" s="1"/>
  <c r="AU65" i="1"/>
  <c r="BC65" i="1" s="1"/>
  <c r="AU36" i="1"/>
  <c r="BC36" i="1" s="1"/>
  <c r="AU18" i="1"/>
  <c r="BC18" i="1" s="1"/>
  <c r="AU10" i="1"/>
  <c r="BC10" i="1" s="1"/>
  <c r="AX24" i="1"/>
  <c r="BD24" i="1" s="1"/>
  <c r="Q94" i="1"/>
  <c r="BH94" i="1" s="1"/>
  <c r="BL94" i="1" s="1"/>
  <c r="BS94" i="1" s="1"/>
  <c r="Q90" i="1"/>
  <c r="BH90" i="1" s="1"/>
  <c r="BI90" i="1" s="1"/>
  <c r="Q105" i="1"/>
  <c r="BH105" i="1" s="1"/>
  <c r="BI105" i="1" s="1"/>
  <c r="Q101" i="1"/>
  <c r="BH101" i="1" s="1"/>
  <c r="BI101" i="1" s="1"/>
  <c r="Q97" i="1"/>
  <c r="BH97" i="1" s="1"/>
  <c r="BJ97" i="1" s="1"/>
  <c r="BQ97" i="1" s="1"/>
  <c r="BG95" i="1"/>
  <c r="BG110" i="1"/>
  <c r="BG79" i="1"/>
  <c r="BG56" i="1"/>
  <c r="BG12" i="1"/>
  <c r="BG93" i="1"/>
  <c r="BG89" i="1"/>
  <c r="BG85" i="1"/>
  <c r="BG81" i="1"/>
  <c r="BG104" i="1"/>
  <c r="BG100" i="1"/>
  <c r="BG109" i="1"/>
  <c r="BG77" i="1"/>
  <c r="BG19" i="1"/>
  <c r="BG94" i="1"/>
  <c r="BG90" i="1"/>
  <c r="BG86" i="1"/>
  <c r="BG82" i="1"/>
  <c r="BG105" i="1"/>
  <c r="BG101" i="1"/>
  <c r="BG97" i="1"/>
  <c r="BG96" i="1"/>
  <c r="BG111" i="1"/>
  <c r="BG80" i="1"/>
  <c r="BG68" i="1"/>
  <c r="BG13" i="1"/>
  <c r="BG92" i="1"/>
  <c r="BG88" i="1"/>
  <c r="BG84" i="1"/>
  <c r="BG107" i="1"/>
  <c r="BG103" i="1"/>
  <c r="BG99" i="1"/>
  <c r="BG112" i="1"/>
  <c r="BG108" i="1"/>
  <c r="BG69" i="1"/>
  <c r="BG14" i="1"/>
  <c r="BG91" i="1"/>
  <c r="BG87" i="1"/>
  <c r="BG83" i="1"/>
  <c r="BG106" i="1"/>
  <c r="BG102" i="1"/>
  <c r="BG98" i="1"/>
  <c r="R36" i="1"/>
  <c r="R35" i="1"/>
  <c r="T35" i="1" s="1"/>
  <c r="AO35" i="1" s="1"/>
  <c r="R34" i="1"/>
  <c r="T34" i="1" s="1"/>
  <c r="AO34" i="1" s="1"/>
  <c r="R33" i="1"/>
  <c r="R32" i="1"/>
  <c r="T32" i="1" s="1"/>
  <c r="AO32" i="1" s="1"/>
  <c r="R31" i="1"/>
  <c r="T31" i="1" s="1"/>
  <c r="AO31" i="1" s="1"/>
  <c r="R30" i="1"/>
  <c r="T30" i="1" s="1"/>
  <c r="AO30" i="1" s="1"/>
  <c r="R29" i="1"/>
  <c r="T29" i="1" s="1"/>
  <c r="AO29" i="1" s="1"/>
  <c r="R28" i="1"/>
  <c r="T28" i="1" s="1"/>
  <c r="AO28" i="1" s="1"/>
  <c r="R27" i="1"/>
  <c r="T27" i="1" s="1"/>
  <c r="AO27" i="1" s="1"/>
  <c r="R26" i="1"/>
  <c r="T26" i="1" s="1"/>
  <c r="AO26" i="1" s="1"/>
  <c r="R25" i="1"/>
  <c r="R24" i="1"/>
  <c r="R23" i="1"/>
  <c r="T23" i="1" s="1"/>
  <c r="AO23" i="1" s="1"/>
  <c r="R20" i="1"/>
  <c r="T20" i="1" s="1"/>
  <c r="AO20" i="1" s="1"/>
  <c r="R19" i="1"/>
  <c r="T19" i="1" s="1"/>
  <c r="AO19" i="1" s="1"/>
  <c r="R18" i="1"/>
  <c r="T18" i="1" s="1"/>
  <c r="AO18" i="1" s="1"/>
  <c r="R17" i="1"/>
  <c r="T17" i="1" s="1"/>
  <c r="AO17" i="1" s="1"/>
  <c r="R16" i="1"/>
  <c r="T16" i="1" s="1"/>
  <c r="AO16" i="1" s="1"/>
  <c r="R14" i="1"/>
  <c r="T14" i="1" s="1"/>
  <c r="AO14" i="1" s="1"/>
  <c r="S51" i="1"/>
  <c r="T51" i="1" s="1"/>
  <c r="AO51" i="1" s="1"/>
  <c r="AR113" i="1"/>
  <c r="BB113" i="1" s="1"/>
  <c r="AR78" i="1"/>
  <c r="BB78" i="1" s="1"/>
  <c r="AR74" i="1"/>
  <c r="BB74" i="1" s="1"/>
  <c r="Q63" i="1"/>
  <c r="BH63" i="1" s="1"/>
  <c r="BJ63" i="1" s="1"/>
  <c r="BQ63" i="1" s="1"/>
  <c r="AR51" i="1"/>
  <c r="BB51" i="1" s="1"/>
  <c r="Q100" i="1"/>
  <c r="BH100" i="1" s="1"/>
  <c r="BM100" i="1" s="1"/>
  <c r="BA113" i="1"/>
  <c r="BE113" i="1" s="1"/>
  <c r="AR55" i="1"/>
  <c r="BB55" i="1" s="1"/>
  <c r="BM94" i="1"/>
  <c r="BT94" i="1" s="1"/>
  <c r="BI94" i="1"/>
  <c r="T49" i="1"/>
  <c r="AO49" i="1" s="1"/>
  <c r="Q21" i="1"/>
  <c r="BH21" i="1" s="1"/>
  <c r="BL21" i="1" s="1"/>
  <c r="BS21" i="1" s="1"/>
  <c r="Q20" i="1"/>
  <c r="BH20" i="1" s="1"/>
  <c r="BK20" i="1" s="1"/>
  <c r="BR20" i="1" s="1"/>
  <c r="AR60" i="1"/>
  <c r="BB60" i="1" s="1"/>
  <c r="AR52" i="1"/>
  <c r="BB52" i="1" s="1"/>
  <c r="AR48" i="1"/>
  <c r="BB48" i="1" s="1"/>
  <c r="AR44" i="1"/>
  <c r="BB44" i="1" s="1"/>
  <c r="AR40" i="1"/>
  <c r="BB40" i="1" s="1"/>
  <c r="AR36" i="1"/>
  <c r="BB36" i="1" s="1"/>
  <c r="AR32" i="1"/>
  <c r="BB32" i="1" s="1"/>
  <c r="AR24" i="1"/>
  <c r="BB24" i="1" s="1"/>
  <c r="AR20" i="1"/>
  <c r="BB20" i="1" s="1"/>
  <c r="AR16" i="1"/>
  <c r="BB16" i="1" s="1"/>
  <c r="BM45" i="1"/>
  <c r="BN45" i="1" s="1"/>
  <c r="BU45" i="1" s="1"/>
  <c r="BI45" i="1"/>
  <c r="AR72" i="1"/>
  <c r="BB72" i="1" s="1"/>
  <c r="BM103" i="1"/>
  <c r="BT103" i="1" s="1"/>
  <c r="BA58" i="1"/>
  <c r="BE58" i="1" s="1"/>
  <c r="BA44" i="1"/>
  <c r="BE44" i="1" s="1"/>
  <c r="Q61" i="1"/>
  <c r="BH61" i="1" s="1"/>
  <c r="BL61" i="1" s="1"/>
  <c r="BS61" i="1" s="1"/>
  <c r="Q59" i="1"/>
  <c r="BH59" i="1" s="1"/>
  <c r="BL59" i="1" s="1"/>
  <c r="BS59" i="1" s="1"/>
  <c r="AR66" i="1"/>
  <c r="BB66" i="1" s="1"/>
  <c r="AR75" i="1"/>
  <c r="BB75" i="1" s="1"/>
  <c r="AR71" i="1"/>
  <c r="BB71" i="1" s="1"/>
  <c r="AR67" i="1"/>
  <c r="BB67" i="1" s="1"/>
  <c r="AR62" i="1"/>
  <c r="BB62" i="1" s="1"/>
  <c r="AR54" i="1"/>
  <c r="BB54" i="1" s="1"/>
  <c r="AR50" i="1"/>
  <c r="BB50" i="1" s="1"/>
  <c r="AR42" i="1"/>
  <c r="BB42" i="1" s="1"/>
  <c r="AR38" i="1"/>
  <c r="BB38" i="1" s="1"/>
  <c r="AR34" i="1"/>
  <c r="BB34" i="1" s="1"/>
  <c r="Q39" i="1"/>
  <c r="BH39" i="1" s="1"/>
  <c r="BK39" i="1" s="1"/>
  <c r="BR39" i="1" s="1"/>
  <c r="BA73" i="1"/>
  <c r="BE73" i="1" s="1"/>
  <c r="BA59" i="1"/>
  <c r="BE59" i="1" s="1"/>
  <c r="BA57" i="1"/>
  <c r="BE57" i="1" s="1"/>
  <c r="AU62" i="1"/>
  <c r="BC62" i="1" s="1"/>
  <c r="AU71" i="1"/>
  <c r="BC71" i="1" s="1"/>
  <c r="AX18" i="1"/>
  <c r="BD18" i="1" s="1"/>
  <c r="Q93" i="1"/>
  <c r="BH93" i="1" s="1"/>
  <c r="BL93" i="1" s="1"/>
  <c r="BS93" i="1" s="1"/>
  <c r="Q86" i="1"/>
  <c r="BH86" i="1" s="1"/>
  <c r="BJ86" i="1" s="1"/>
  <c r="BQ86" i="1" s="1"/>
  <c r="Q85" i="1"/>
  <c r="BH85" i="1" s="1"/>
  <c r="Q82" i="1"/>
  <c r="BH82" i="1" s="1"/>
  <c r="BI82" i="1" s="1"/>
  <c r="Q81" i="1"/>
  <c r="BH81" i="1" s="1"/>
  <c r="BL81" i="1" s="1"/>
  <c r="BS81" i="1" s="1"/>
  <c r="Q96" i="1"/>
  <c r="BH96" i="1" s="1"/>
  <c r="BI96" i="1" s="1"/>
  <c r="T10" i="1"/>
  <c r="AO10" i="1" s="1"/>
  <c r="AR70" i="1"/>
  <c r="BB70" i="1" s="1"/>
  <c r="AU70" i="1"/>
  <c r="BC70" i="1" s="1"/>
  <c r="AX39" i="1"/>
  <c r="BD39" i="1" s="1"/>
  <c r="Q92" i="1"/>
  <c r="BH92" i="1" s="1"/>
  <c r="BI92" i="1" s="1"/>
  <c r="Q88" i="1"/>
  <c r="BH88" i="1" s="1"/>
  <c r="BK88" i="1" s="1"/>
  <c r="BR88" i="1" s="1"/>
  <c r="Q84" i="1"/>
  <c r="BH84" i="1" s="1"/>
  <c r="BI84" i="1" s="1"/>
  <c r="Q107" i="1"/>
  <c r="BH107" i="1" s="1"/>
  <c r="Q99" i="1"/>
  <c r="BH99" i="1" s="1"/>
  <c r="BI99" i="1" s="1"/>
  <c r="Q95" i="1"/>
  <c r="BH95" i="1" s="1"/>
  <c r="BJ95" i="1" s="1"/>
  <c r="BQ95" i="1" s="1"/>
  <c r="Q58" i="1"/>
  <c r="BH58" i="1" s="1"/>
  <c r="AU60" i="1"/>
  <c r="BC60" i="1" s="1"/>
  <c r="AU22" i="1"/>
  <c r="BC22" i="1" s="1"/>
  <c r="BA55" i="1"/>
  <c r="BE55" i="1" s="1"/>
  <c r="BA47" i="1"/>
  <c r="BE47" i="1" s="1"/>
  <c r="BA41" i="1"/>
  <c r="BE41" i="1" s="1"/>
  <c r="BA35" i="1"/>
  <c r="BE35" i="1" s="1"/>
  <c r="BA33" i="1"/>
  <c r="BE33" i="1" s="1"/>
  <c r="BA31" i="1"/>
  <c r="BE31" i="1" s="1"/>
  <c r="BA21" i="1"/>
  <c r="BE21" i="1" s="1"/>
  <c r="BA18" i="1"/>
  <c r="BE18" i="1" s="1"/>
  <c r="BA16" i="1"/>
  <c r="BE16" i="1" s="1"/>
  <c r="BA11" i="1"/>
  <c r="BE11" i="1" s="1"/>
  <c r="BA9" i="1"/>
  <c r="BE9" i="1" s="1"/>
  <c r="AU66" i="1"/>
  <c r="BC66" i="1" s="1"/>
  <c r="AU64" i="1"/>
  <c r="BC64" i="1" s="1"/>
  <c r="AU61" i="1"/>
  <c r="BC61" i="1" s="1"/>
  <c r="AU59" i="1"/>
  <c r="BC59" i="1" s="1"/>
  <c r="AU49" i="1"/>
  <c r="BC49" i="1" s="1"/>
  <c r="AU47" i="1"/>
  <c r="BC47" i="1" s="1"/>
  <c r="AU45" i="1"/>
  <c r="BC45" i="1" s="1"/>
  <c r="Q46" i="1"/>
  <c r="BH46" i="1" s="1"/>
  <c r="AU58" i="1"/>
  <c r="BC58" i="1" s="1"/>
  <c r="BK104" i="1"/>
  <c r="BR104" i="1" s="1"/>
  <c r="BA52" i="1"/>
  <c r="BE52" i="1" s="1"/>
  <c r="BA42" i="1"/>
  <c r="BE42" i="1" s="1"/>
  <c r="Q79" i="1"/>
  <c r="BH79" i="1" s="1"/>
  <c r="BK79" i="1" s="1"/>
  <c r="BR79" i="1" s="1"/>
  <c r="Q75" i="1"/>
  <c r="BH75" i="1" s="1"/>
  <c r="BI75" i="1" s="1"/>
  <c r="Q73" i="1"/>
  <c r="BH73" i="1" s="1"/>
  <c r="BM73" i="1" s="1"/>
  <c r="Q72" i="1"/>
  <c r="BH72" i="1" s="1"/>
  <c r="BI72" i="1" s="1"/>
  <c r="Q69" i="1"/>
  <c r="BH69" i="1" s="1"/>
  <c r="BI69" i="1" s="1"/>
  <c r="AU73" i="1"/>
  <c r="BC73" i="1" s="1"/>
  <c r="Q91" i="1"/>
  <c r="BH91" i="1" s="1"/>
  <c r="Q87" i="1"/>
  <c r="BH87" i="1" s="1"/>
  <c r="BL87" i="1" s="1"/>
  <c r="BS87" i="1" s="1"/>
  <c r="Q83" i="1"/>
  <c r="BH83" i="1" s="1"/>
  <c r="BI83" i="1" s="1"/>
  <c r="Q106" i="1"/>
  <c r="BH106" i="1" s="1"/>
  <c r="BI106" i="1" s="1"/>
  <c r="Q98" i="1"/>
  <c r="BH98" i="1" s="1"/>
  <c r="BL98" i="1" s="1"/>
  <c r="BS98" i="1" s="1"/>
  <c r="BM90" i="1"/>
  <c r="BJ105" i="1"/>
  <c r="BQ105" i="1" s="1"/>
  <c r="BL105" i="1"/>
  <c r="BS105" i="1" s="1"/>
  <c r="Q102" i="1"/>
  <c r="BH102" i="1" s="1"/>
  <c r="BI102" i="1" s="1"/>
  <c r="BL89" i="1"/>
  <c r="BS89" i="1" s="1"/>
  <c r="BA17" i="1"/>
  <c r="BE17" i="1" s="1"/>
  <c r="Q112" i="1"/>
  <c r="BH112" i="1" s="1"/>
  <c r="Q110" i="1"/>
  <c r="BH110" i="1" s="1"/>
  <c r="BK110" i="1" s="1"/>
  <c r="BR110" i="1" s="1"/>
  <c r="Q108" i="1"/>
  <c r="BH108" i="1" s="1"/>
  <c r="BM108" i="1" s="1"/>
  <c r="Q11" i="1"/>
  <c r="BH11" i="1" s="1"/>
  <c r="BM11" i="1" s="1"/>
  <c r="AU75" i="1"/>
  <c r="BC75" i="1" s="1"/>
  <c r="BA27" i="1"/>
  <c r="BE27" i="1" s="1"/>
  <c r="Q77" i="1"/>
  <c r="BH77" i="1" s="1"/>
  <c r="BL77" i="1" s="1"/>
  <c r="BS77" i="1" s="1"/>
  <c r="Q67" i="1"/>
  <c r="BH67" i="1" s="1"/>
  <c r="BI67" i="1" s="1"/>
  <c r="Q52" i="1"/>
  <c r="BH52" i="1" s="1"/>
  <c r="T47" i="1"/>
  <c r="AO47" i="1" s="1"/>
  <c r="Q38" i="1"/>
  <c r="BH38" i="1" s="1"/>
  <c r="BL38" i="1" s="1"/>
  <c r="BS38" i="1" s="1"/>
  <c r="Q35" i="1"/>
  <c r="BH35" i="1" s="1"/>
  <c r="AR73" i="1"/>
  <c r="BB73" i="1" s="1"/>
  <c r="AR21" i="1"/>
  <c r="BB21" i="1" s="1"/>
  <c r="AU16" i="1"/>
  <c r="BC16" i="1" s="1"/>
  <c r="BA78" i="1"/>
  <c r="BE78" i="1" s="1"/>
  <c r="BA38" i="1"/>
  <c r="BE38" i="1" s="1"/>
  <c r="BA20" i="1"/>
  <c r="BE20" i="1" s="1"/>
  <c r="BA15" i="1"/>
  <c r="BE15" i="1" s="1"/>
  <c r="Q111" i="1"/>
  <c r="BH111" i="1" s="1"/>
  <c r="BJ111" i="1" s="1"/>
  <c r="AU20" i="1"/>
  <c r="BC20" i="1" s="1"/>
  <c r="BA64" i="1"/>
  <c r="BE64" i="1" s="1"/>
  <c r="BA62" i="1"/>
  <c r="BE62" i="1" s="1"/>
  <c r="BA76" i="1"/>
  <c r="BE76" i="1" s="1"/>
  <c r="T108" i="1"/>
  <c r="AO108" i="1" s="1"/>
  <c r="Q68" i="1"/>
  <c r="BH68" i="1" s="1"/>
  <c r="Q56" i="1"/>
  <c r="BH56" i="1" s="1"/>
  <c r="BI56" i="1" s="1"/>
  <c r="Q54" i="1"/>
  <c r="BH54" i="1" s="1"/>
  <c r="Q49" i="1"/>
  <c r="BH49" i="1" s="1"/>
  <c r="BI49" i="1" s="1"/>
  <c r="Q9" i="1"/>
  <c r="BH9" i="1" s="1"/>
  <c r="AU63" i="1"/>
  <c r="BC63" i="1" s="1"/>
  <c r="AU48" i="1"/>
  <c r="BC48" i="1" s="1"/>
  <c r="BA46" i="1"/>
  <c r="BE46" i="1" s="1"/>
  <c r="AU46" i="1"/>
  <c r="BC46" i="1" s="1"/>
  <c r="BA39" i="1"/>
  <c r="BE39" i="1" s="1"/>
  <c r="Q29" i="1"/>
  <c r="BH29" i="1" s="1"/>
  <c r="BA23" i="1"/>
  <c r="BE23" i="1" s="1"/>
  <c r="Q28" i="1"/>
  <c r="BH28" i="1" s="1"/>
  <c r="Q26" i="1"/>
  <c r="BH26" i="1" s="1"/>
  <c r="BK26" i="1" s="1"/>
  <c r="BR26" i="1" s="1"/>
  <c r="Q25" i="1"/>
  <c r="BH25" i="1" s="1"/>
  <c r="BL25" i="1" s="1"/>
  <c r="BS25" i="1" s="1"/>
  <c r="Q24" i="1"/>
  <c r="BH24" i="1" s="1"/>
  <c r="Q23" i="1"/>
  <c r="BH23" i="1" s="1"/>
  <c r="BA34" i="1"/>
  <c r="BE34" i="1" s="1"/>
  <c r="BA32" i="1"/>
  <c r="BE32" i="1" s="1"/>
  <c r="BA30" i="1"/>
  <c r="BE30" i="1" s="1"/>
  <c r="BA26" i="1"/>
  <c r="BE26" i="1" s="1"/>
  <c r="BL101" i="1"/>
  <c r="BS101" i="1" s="1"/>
  <c r="BL107" i="1"/>
  <c r="BS107" i="1" s="1"/>
  <c r="BN103" i="1"/>
  <c r="BU103" i="1" s="1"/>
  <c r="BM105" i="1"/>
  <c r="BK105" i="1"/>
  <c r="BR105" i="1" s="1"/>
  <c r="BL103" i="1"/>
  <c r="BS103" i="1" s="1"/>
  <c r="BK103" i="1"/>
  <c r="BR103" i="1" s="1"/>
  <c r="BJ103" i="1"/>
  <c r="BQ103" i="1" s="1"/>
  <c r="BJ94" i="1"/>
  <c r="BQ94" i="1" s="1"/>
  <c r="BA60" i="1"/>
  <c r="BE60" i="1" s="1"/>
  <c r="Q13" i="1"/>
  <c r="BH13" i="1" s="1"/>
  <c r="BM97" i="1"/>
  <c r="BA71" i="1"/>
  <c r="BE71" i="1" s="1"/>
  <c r="BA67" i="1"/>
  <c r="BE67" i="1" s="1"/>
  <c r="Q65" i="1"/>
  <c r="BH65" i="1" s="1"/>
  <c r="BI65" i="1" s="1"/>
  <c r="BA74" i="1"/>
  <c r="BE74" i="1" s="1"/>
  <c r="BA65" i="1"/>
  <c r="BE65" i="1" s="1"/>
  <c r="BA50" i="1"/>
  <c r="BE50" i="1" s="1"/>
  <c r="BA24" i="1"/>
  <c r="BE24" i="1" s="1"/>
  <c r="Q62" i="1"/>
  <c r="BH62" i="1" s="1"/>
  <c r="BL62" i="1" s="1"/>
  <c r="BS62" i="1" s="1"/>
  <c r="Q48" i="1"/>
  <c r="BH48" i="1" s="1"/>
  <c r="BI48" i="1" s="1"/>
  <c r="Q31" i="1"/>
  <c r="BH31" i="1" s="1"/>
  <c r="BM31" i="1" s="1"/>
  <c r="T21" i="1"/>
  <c r="AO21" i="1" s="1"/>
  <c r="BA72" i="1"/>
  <c r="BE72" i="1" s="1"/>
  <c r="BA70" i="1"/>
  <c r="BE70" i="1" s="1"/>
  <c r="BA66" i="1"/>
  <c r="BE66" i="1" s="1"/>
  <c r="BA63" i="1"/>
  <c r="BE63" i="1" s="1"/>
  <c r="BA61" i="1"/>
  <c r="BE61" i="1" s="1"/>
  <c r="BA51" i="1"/>
  <c r="BE51" i="1" s="1"/>
  <c r="AU76" i="1"/>
  <c r="BC76" i="1" s="1"/>
  <c r="AU72" i="1"/>
  <c r="BC72" i="1" s="1"/>
  <c r="AU23" i="1"/>
  <c r="BC23" i="1" s="1"/>
  <c r="BA49" i="1"/>
  <c r="BE49" i="1" s="1"/>
  <c r="BA28" i="1"/>
  <c r="BE28" i="1" s="1"/>
  <c r="BA8" i="1"/>
  <c r="BE8" i="1" s="1"/>
  <c r="Q113" i="1"/>
  <c r="BH113" i="1" s="1"/>
  <c r="Q80" i="1"/>
  <c r="BH80" i="1" s="1"/>
  <c r="BI80" i="1" s="1"/>
  <c r="Q76" i="1"/>
  <c r="BH76" i="1" s="1"/>
  <c r="BI76" i="1" s="1"/>
  <c r="Q74" i="1"/>
  <c r="BH74" i="1" s="1"/>
  <c r="BI74" i="1" s="1"/>
  <c r="T57" i="1"/>
  <c r="AO57" i="1" s="1"/>
  <c r="T56" i="1"/>
  <c r="AO56" i="1" s="1"/>
  <c r="T52" i="1"/>
  <c r="AO52" i="1" s="1"/>
  <c r="Q51" i="1"/>
  <c r="BH51" i="1" s="1"/>
  <c r="Q47" i="1"/>
  <c r="BH47" i="1" s="1"/>
  <c r="BJ47" i="1" s="1"/>
  <c r="Q44" i="1"/>
  <c r="BH44" i="1" s="1"/>
  <c r="Q43" i="1"/>
  <c r="BH43" i="1" s="1"/>
  <c r="BL43" i="1" s="1"/>
  <c r="BS43" i="1" s="1"/>
  <c r="Q42" i="1"/>
  <c r="BH42" i="1" s="1"/>
  <c r="BM42" i="1" s="1"/>
  <c r="Q41" i="1"/>
  <c r="BH41" i="1" s="1"/>
  <c r="BJ41" i="1" s="1"/>
  <c r="BQ41" i="1" s="1"/>
  <c r="Q37" i="1"/>
  <c r="BH37" i="1" s="1"/>
  <c r="Q36" i="1"/>
  <c r="BH36" i="1" s="1"/>
  <c r="BI36" i="1" s="1"/>
  <c r="Q27" i="1"/>
  <c r="BH27" i="1" s="1"/>
  <c r="Q10" i="1"/>
  <c r="BH10" i="1" s="1"/>
  <c r="BM10" i="1" s="1"/>
  <c r="AR63" i="1"/>
  <c r="BB63" i="1" s="1"/>
  <c r="AR59" i="1"/>
  <c r="BB59" i="1" s="1"/>
  <c r="AR33" i="1"/>
  <c r="BB33" i="1" s="1"/>
  <c r="AR29" i="1"/>
  <c r="BB29" i="1" s="1"/>
  <c r="AR25" i="1"/>
  <c r="BB25" i="1" s="1"/>
  <c r="AR58" i="1"/>
  <c r="BB58" i="1" s="1"/>
  <c r="AR28" i="1"/>
  <c r="BB28" i="1" s="1"/>
  <c r="AU113" i="1"/>
  <c r="BC113" i="1" s="1"/>
  <c r="AU52" i="1"/>
  <c r="BC52" i="1" s="1"/>
  <c r="AU50" i="1"/>
  <c r="BC50" i="1" s="1"/>
  <c r="AU43" i="1"/>
  <c r="BC43" i="1" s="1"/>
  <c r="AU41" i="1"/>
  <c r="BC41" i="1" s="1"/>
  <c r="AU39" i="1"/>
  <c r="BC39" i="1" s="1"/>
  <c r="AU37" i="1"/>
  <c r="BC37" i="1" s="1"/>
  <c r="AU35" i="1"/>
  <c r="BC35" i="1" s="1"/>
  <c r="AU33" i="1"/>
  <c r="BC33" i="1" s="1"/>
  <c r="AU31" i="1"/>
  <c r="BC31" i="1" s="1"/>
  <c r="AU27" i="1"/>
  <c r="BC27" i="1" s="1"/>
  <c r="AX46" i="1"/>
  <c r="BD46" i="1" s="1"/>
  <c r="AX38" i="1"/>
  <c r="BD38" i="1" s="1"/>
  <c r="AX28" i="1"/>
  <c r="BD28" i="1" s="1"/>
  <c r="AX16" i="1"/>
  <c r="BD16" i="1" s="1"/>
  <c r="T88" i="1"/>
  <c r="AO88" i="1" s="1"/>
  <c r="T85" i="1"/>
  <c r="AO85" i="1" s="1"/>
  <c r="BA48" i="1"/>
  <c r="BE48" i="1" s="1"/>
  <c r="BA36" i="1"/>
  <c r="BE36" i="1" s="1"/>
  <c r="BA29" i="1"/>
  <c r="BE29" i="1" s="1"/>
  <c r="BA25" i="1"/>
  <c r="BE25" i="1" s="1"/>
  <c r="BA22" i="1"/>
  <c r="BE22" i="1" s="1"/>
  <c r="Q78" i="1"/>
  <c r="BH78" i="1" s="1"/>
  <c r="BI78" i="1" s="1"/>
  <c r="Q71" i="1"/>
  <c r="BH71" i="1" s="1"/>
  <c r="BI71" i="1" s="1"/>
  <c r="Q70" i="1"/>
  <c r="BH70" i="1" s="1"/>
  <c r="BI70" i="1" s="1"/>
  <c r="Q66" i="1"/>
  <c r="BH66" i="1" s="1"/>
  <c r="BI66" i="1" s="1"/>
  <c r="Q64" i="1"/>
  <c r="BH64" i="1" s="1"/>
  <c r="BI64" i="1" s="1"/>
  <c r="Q60" i="1"/>
  <c r="BH60" i="1" s="1"/>
  <c r="BI60" i="1" s="1"/>
  <c r="T58" i="1"/>
  <c r="AO58" i="1" s="1"/>
  <c r="Q57" i="1"/>
  <c r="BH57" i="1" s="1"/>
  <c r="BI57" i="1" s="1"/>
  <c r="Q34" i="1"/>
  <c r="BH34" i="1" s="1"/>
  <c r="Q32" i="1"/>
  <c r="BH32" i="1" s="1"/>
  <c r="BJ32" i="1" s="1"/>
  <c r="BQ32" i="1" s="1"/>
  <c r="Q22" i="1"/>
  <c r="BH22" i="1" s="1"/>
  <c r="Q19" i="1"/>
  <c r="BH19" i="1" s="1"/>
  <c r="BI19" i="1" s="1"/>
  <c r="Q18" i="1"/>
  <c r="BH18" i="1" s="1"/>
  <c r="Q17" i="1"/>
  <c r="BH17" i="1" s="1"/>
  <c r="Q16" i="1"/>
  <c r="BH16" i="1" s="1"/>
  <c r="BI16" i="1" s="1"/>
  <c r="Q15" i="1"/>
  <c r="BH15" i="1" s="1"/>
  <c r="BK15" i="1" s="1"/>
  <c r="BR15" i="1" s="1"/>
  <c r="Q14" i="1"/>
  <c r="BH14" i="1" s="1"/>
  <c r="AR35" i="1"/>
  <c r="BB35" i="1" s="1"/>
  <c r="AR64" i="1"/>
  <c r="BB64" i="1" s="1"/>
  <c r="AR46" i="1"/>
  <c r="BB46" i="1" s="1"/>
  <c r="AR10" i="1"/>
  <c r="BB10" i="1" s="1"/>
  <c r="AU67" i="1"/>
  <c r="BC67" i="1" s="1"/>
  <c r="AU57" i="1"/>
  <c r="BC57" i="1" s="1"/>
  <c r="AU44" i="1"/>
  <c r="BC44" i="1" s="1"/>
  <c r="AU34" i="1"/>
  <c r="BC34" i="1" s="1"/>
  <c r="AU32" i="1"/>
  <c r="BC32" i="1" s="1"/>
  <c r="AU28" i="1"/>
  <c r="BC28" i="1" s="1"/>
  <c r="AU26" i="1"/>
  <c r="BC26" i="1" s="1"/>
  <c r="AU24" i="1"/>
  <c r="BC24" i="1" s="1"/>
  <c r="AU17" i="1"/>
  <c r="BC17" i="1" s="1"/>
  <c r="AU15" i="1"/>
  <c r="BC15" i="1" s="1"/>
  <c r="AU11" i="1"/>
  <c r="BC11" i="1" s="1"/>
  <c r="AX75" i="1"/>
  <c r="BD75" i="1" s="1"/>
  <c r="AX71" i="1"/>
  <c r="BD71" i="1" s="1"/>
  <c r="AX65" i="1"/>
  <c r="BD65" i="1" s="1"/>
  <c r="AX61" i="1"/>
  <c r="BD61" i="1" s="1"/>
  <c r="AX57" i="1"/>
  <c r="BD57" i="1" s="1"/>
  <c r="AX53" i="1"/>
  <c r="BD53" i="1" s="1"/>
  <c r="AX45" i="1"/>
  <c r="BD45" i="1" s="1"/>
  <c r="AX43" i="1"/>
  <c r="BD43" i="1" s="1"/>
  <c r="AX41" i="1"/>
  <c r="BD41" i="1" s="1"/>
  <c r="AX37" i="1"/>
  <c r="BD37" i="1" s="1"/>
  <c r="AX35" i="1"/>
  <c r="BD35" i="1" s="1"/>
  <c r="AX31" i="1"/>
  <c r="BD31" i="1" s="1"/>
  <c r="AX29" i="1"/>
  <c r="BD29" i="1" s="1"/>
  <c r="AX27" i="1"/>
  <c r="BD27" i="1" s="1"/>
  <c r="AX25" i="1"/>
  <c r="BD25" i="1" s="1"/>
  <c r="AX23" i="1"/>
  <c r="BD23" i="1" s="1"/>
  <c r="AX21" i="1"/>
  <c r="BD21" i="1" s="1"/>
  <c r="AX17" i="1"/>
  <c r="BD17" i="1" s="1"/>
  <c r="AX15" i="1"/>
  <c r="BD15" i="1" s="1"/>
  <c r="AX11" i="1"/>
  <c r="BD11" i="1" s="1"/>
  <c r="AX9" i="1"/>
  <c r="BD9" i="1" s="1"/>
  <c r="T90" i="1"/>
  <c r="AO90" i="1" s="1"/>
  <c r="T87" i="1"/>
  <c r="AO87" i="1" s="1"/>
  <c r="T83" i="1"/>
  <c r="AO83" i="1" s="1"/>
  <c r="T82" i="1"/>
  <c r="AO82" i="1" s="1"/>
  <c r="T98" i="1"/>
  <c r="AO98" i="1" s="1"/>
  <c r="Q8" i="1"/>
  <c r="AU55" i="1"/>
  <c r="BC55" i="1" s="1"/>
  <c r="AU54" i="1"/>
  <c r="BC54" i="1" s="1"/>
  <c r="BA53" i="1"/>
  <c r="BE53" i="1" s="1"/>
  <c r="Q53" i="1"/>
  <c r="BH53" i="1" s="1"/>
  <c r="BI53" i="1" s="1"/>
  <c r="AU53" i="1"/>
  <c r="BC53" i="1" s="1"/>
  <c r="Q50" i="1"/>
  <c r="BH50" i="1" s="1"/>
  <c r="BI50" i="1" s="1"/>
  <c r="BK45" i="1"/>
  <c r="BR45" i="1" s="1"/>
  <c r="BA45" i="1"/>
  <c r="BE45" i="1" s="1"/>
  <c r="BA43" i="1"/>
  <c r="BE43" i="1" s="1"/>
  <c r="BA40" i="1"/>
  <c r="BE40" i="1" s="1"/>
  <c r="Q40" i="1"/>
  <c r="BH40" i="1" s="1"/>
  <c r="BI40" i="1" s="1"/>
  <c r="BA37" i="1"/>
  <c r="BE37" i="1" s="1"/>
  <c r="Q33" i="1"/>
  <c r="BH33" i="1" s="1"/>
  <c r="BI33" i="1" s="1"/>
  <c r="Q30" i="1"/>
  <c r="BH30" i="1" s="1"/>
  <c r="BI30" i="1" s="1"/>
  <c r="AR27" i="1"/>
  <c r="BB27" i="1" s="1"/>
  <c r="BG27" i="1" s="1"/>
  <c r="AR26" i="1"/>
  <c r="BB26" i="1" s="1"/>
  <c r="Q12" i="1"/>
  <c r="BH12" i="1" s="1"/>
  <c r="AX74" i="1"/>
  <c r="BD74" i="1" s="1"/>
  <c r="AX58" i="1"/>
  <c r="BD58" i="1" s="1"/>
  <c r="AX40" i="1"/>
  <c r="BD40" i="1" s="1"/>
  <c r="AX34" i="1"/>
  <c r="BD34" i="1" s="1"/>
  <c r="AX32" i="1"/>
  <c r="BD32" i="1" s="1"/>
  <c r="AX30" i="1"/>
  <c r="BD30" i="1" s="1"/>
  <c r="AX26" i="1"/>
  <c r="BD26" i="1" s="1"/>
  <c r="AX22" i="1"/>
  <c r="BD22" i="1" s="1"/>
  <c r="AX20" i="1"/>
  <c r="BD20" i="1" s="1"/>
  <c r="AX10" i="1"/>
  <c r="BD10" i="1" s="1"/>
  <c r="AR18" i="1"/>
  <c r="BB18" i="1" s="1"/>
  <c r="H14" i="29"/>
  <c r="AR11" i="1"/>
  <c r="BB11" i="1" s="1"/>
  <c r="D18" i="29"/>
  <c r="AR8" i="1"/>
  <c r="BB8" i="1" s="1"/>
  <c r="AR22" i="1"/>
  <c r="BB22" i="1" s="1"/>
  <c r="AR15" i="1"/>
  <c r="BB15" i="1" s="1"/>
  <c r="AU8" i="1"/>
  <c r="BC8" i="1" s="1"/>
  <c r="AX113" i="1"/>
  <c r="BD113" i="1" s="1"/>
  <c r="AX78" i="1"/>
  <c r="BD78" i="1" s="1"/>
  <c r="AX76" i="1"/>
  <c r="BD76" i="1" s="1"/>
  <c r="AX72" i="1"/>
  <c r="BD72" i="1" s="1"/>
  <c r="AX70" i="1"/>
  <c r="BD70" i="1" s="1"/>
  <c r="AX66" i="1"/>
  <c r="BD66" i="1" s="1"/>
  <c r="AX64" i="1"/>
  <c r="BD64" i="1" s="1"/>
  <c r="AX62" i="1"/>
  <c r="BD62" i="1" s="1"/>
  <c r="AX60" i="1"/>
  <c r="BD60" i="1" s="1"/>
  <c r="AX54" i="1"/>
  <c r="BD54" i="1" s="1"/>
  <c r="AX52" i="1"/>
  <c r="BD52" i="1" s="1"/>
  <c r="AX50" i="1"/>
  <c r="BD50" i="1" s="1"/>
  <c r="AX48" i="1"/>
  <c r="BD48" i="1" s="1"/>
  <c r="AX44" i="1"/>
  <c r="BD44" i="1" s="1"/>
  <c r="AX42" i="1"/>
  <c r="BD42" i="1" s="1"/>
  <c r="AX36" i="1"/>
  <c r="BD36" i="1" s="1"/>
  <c r="AR76" i="1"/>
  <c r="BB76" i="1" s="1"/>
  <c r="AR23" i="1"/>
  <c r="BB23" i="1" s="1"/>
  <c r="AU9" i="1"/>
  <c r="BC9" i="1" s="1"/>
  <c r="BG9" i="1" s="1"/>
  <c r="AX8" i="1"/>
  <c r="BD8" i="1" s="1"/>
  <c r="AX73" i="1"/>
  <c r="BD73" i="1" s="1"/>
  <c r="AX63" i="1"/>
  <c r="BD63" i="1" s="1"/>
  <c r="AX59" i="1"/>
  <c r="BD59" i="1" s="1"/>
  <c r="AX55" i="1"/>
  <c r="BD55" i="1" s="1"/>
  <c r="AX49" i="1"/>
  <c r="BD49" i="1" s="1"/>
  <c r="AX47" i="1"/>
  <c r="BD47" i="1" s="1"/>
  <c r="M14" i="29"/>
  <c r="BJ9" i="1"/>
  <c r="BQ9" i="1" s="1"/>
  <c r="BA10" i="1"/>
  <c r="BE10" i="1" s="1"/>
  <c r="AR31" i="1"/>
  <c r="BB31" i="1" s="1"/>
  <c r="AR47" i="1"/>
  <c r="BB47" i="1" s="1"/>
  <c r="AR43" i="1"/>
  <c r="BB43" i="1" s="1"/>
  <c r="AR39" i="1"/>
  <c r="BB39" i="1" s="1"/>
  <c r="AR17" i="1"/>
  <c r="BB17" i="1" s="1"/>
  <c r="AX33" i="1"/>
  <c r="BD33" i="1" s="1"/>
  <c r="R8" i="1"/>
  <c r="T8" i="1" s="1"/>
  <c r="AO8" i="1" s="1"/>
  <c r="T111" i="1"/>
  <c r="AO111" i="1" s="1"/>
  <c r="T76" i="1"/>
  <c r="AO76" i="1" s="1"/>
  <c r="T74" i="1"/>
  <c r="AO74" i="1" s="1"/>
  <c r="T73" i="1"/>
  <c r="AO73" i="1" s="1"/>
  <c r="T64" i="1"/>
  <c r="AO64" i="1" s="1"/>
  <c r="T77" i="1"/>
  <c r="AO77" i="1" s="1"/>
  <c r="T61" i="1"/>
  <c r="AO61" i="1" s="1"/>
  <c r="T22" i="1"/>
  <c r="AO22" i="1" s="1"/>
  <c r="T15" i="1"/>
  <c r="AO15" i="1" s="1"/>
  <c r="T92" i="1"/>
  <c r="AO92" i="1" s="1"/>
  <c r="T91" i="1"/>
  <c r="AO91" i="1" s="1"/>
  <c r="T107" i="1"/>
  <c r="AO107" i="1" s="1"/>
  <c r="T102" i="1"/>
  <c r="AO102" i="1" s="1"/>
  <c r="T99" i="1"/>
  <c r="AO99" i="1" s="1"/>
  <c r="T70" i="1"/>
  <c r="AO70" i="1" s="1"/>
  <c r="T69" i="1"/>
  <c r="AO69" i="1" s="1"/>
  <c r="T65" i="1"/>
  <c r="AO65" i="1" s="1"/>
  <c r="T50" i="1"/>
  <c r="AO50" i="1" s="1"/>
  <c r="T48" i="1"/>
  <c r="AO48" i="1" s="1"/>
  <c r="T94" i="1"/>
  <c r="AO94" i="1" s="1"/>
  <c r="T104" i="1"/>
  <c r="AO104" i="1" s="1"/>
  <c r="T100" i="1"/>
  <c r="AO100" i="1" s="1"/>
  <c r="T9" i="1"/>
  <c r="AO9" i="1" s="1"/>
  <c r="T113" i="1"/>
  <c r="AO113" i="1" s="1"/>
  <c r="T68" i="1"/>
  <c r="AO68" i="1" s="1"/>
  <c r="T38" i="1"/>
  <c r="AO38" i="1" s="1"/>
  <c r="T89" i="1"/>
  <c r="AO89" i="1" s="1"/>
  <c r="T72" i="1"/>
  <c r="AO72" i="1" s="1"/>
  <c r="R11" i="1"/>
  <c r="T11" i="1" s="1"/>
  <c r="AO11" i="1" s="1"/>
  <c r="R12" i="1"/>
  <c r="T12" i="1" s="1"/>
  <c r="AO12" i="1" s="1"/>
  <c r="T71" i="1"/>
  <c r="AO71" i="1" s="1"/>
  <c r="T66" i="1"/>
  <c r="AO66" i="1" s="1"/>
  <c r="T63" i="1"/>
  <c r="AO63" i="1" s="1"/>
  <c r="T60" i="1"/>
  <c r="AO60" i="1" s="1"/>
  <c r="T59" i="1"/>
  <c r="AO59" i="1" s="1"/>
  <c r="T112" i="1"/>
  <c r="AO112" i="1" s="1"/>
  <c r="T67" i="1"/>
  <c r="AO67" i="1" s="1"/>
  <c r="T86" i="1"/>
  <c r="AO86" i="1" s="1"/>
  <c r="T103" i="1"/>
  <c r="AO103" i="1" s="1"/>
  <c r="T97" i="1"/>
  <c r="AO97" i="1" s="1"/>
  <c r="T110" i="1"/>
  <c r="AO110" i="1" s="1"/>
  <c r="T80" i="1"/>
  <c r="AO80" i="1" s="1"/>
  <c r="T78" i="1"/>
  <c r="AO78" i="1" s="1"/>
  <c r="T75" i="1"/>
  <c r="AO75" i="1" s="1"/>
  <c r="T62" i="1"/>
  <c r="AO62" i="1" s="1"/>
  <c r="T55" i="1"/>
  <c r="AO55" i="1" s="1"/>
  <c r="T54" i="1"/>
  <c r="AO54" i="1" s="1"/>
  <c r="T93" i="1"/>
  <c r="AO93" i="1" s="1"/>
  <c r="T106" i="1"/>
  <c r="AO106" i="1" s="1"/>
  <c r="T96" i="1"/>
  <c r="AO96" i="1" s="1"/>
  <c r="T79" i="1"/>
  <c r="AO79" i="1" s="1"/>
  <c r="T43" i="1"/>
  <c r="AO43" i="1" s="1"/>
  <c r="T39" i="1"/>
  <c r="AO39" i="1" s="1"/>
  <c r="T84" i="1"/>
  <c r="AO84" i="1" s="1"/>
  <c r="T81" i="1"/>
  <c r="AO81" i="1" s="1"/>
  <c r="T105" i="1"/>
  <c r="AO105" i="1" s="1"/>
  <c r="T101" i="1"/>
  <c r="AO101" i="1" s="1"/>
  <c r="T95" i="1"/>
  <c r="AO95" i="1" s="1"/>
  <c r="BL69" i="1"/>
  <c r="BL113" i="1"/>
  <c r="BS113" i="1" s="1"/>
  <c r="BA54" i="1"/>
  <c r="BE54" i="1" s="1"/>
  <c r="BJ45" i="1"/>
  <c r="BQ45" i="1" s="1"/>
  <c r="BL45" i="1"/>
  <c r="BS45" i="1" s="1"/>
  <c r="Q109" i="1"/>
  <c r="BH109" i="1" s="1"/>
  <c r="BI109" i="1" s="1"/>
  <c r="Q55" i="1"/>
  <c r="T109" i="1"/>
  <c r="AO109" i="1" s="1"/>
  <c r="AR57" i="1"/>
  <c r="BB57" i="1" s="1"/>
  <c r="AU51" i="1"/>
  <c r="BC51" i="1" s="1"/>
  <c r="AU42" i="1"/>
  <c r="BC42" i="1" s="1"/>
  <c r="AU40" i="1"/>
  <c r="BC40" i="1" s="1"/>
  <c r="AU38" i="1"/>
  <c r="BC38" i="1" s="1"/>
  <c r="AU21" i="1"/>
  <c r="BC21" i="1" s="1"/>
  <c r="AR53" i="1"/>
  <c r="BB53" i="1" s="1"/>
  <c r="AR41" i="1"/>
  <c r="BB41" i="1" s="1"/>
  <c r="AR30" i="1"/>
  <c r="AU30" i="1"/>
  <c r="BC30" i="1" s="1"/>
  <c r="AX67" i="1"/>
  <c r="BD67" i="1" s="1"/>
  <c r="AX51" i="1"/>
  <c r="BD51" i="1" s="1"/>
  <c r="AR65" i="1"/>
  <c r="BB65" i="1" s="1"/>
  <c r="AR61" i="1"/>
  <c r="BB61" i="1" s="1"/>
  <c r="K14" i="29"/>
  <c r="AD63" i="1"/>
  <c r="AE63" i="1" s="1"/>
  <c r="AG63" i="1" s="1"/>
  <c r="AD74" i="1"/>
  <c r="AE74" i="1" s="1"/>
  <c r="AG74" i="1" s="1"/>
  <c r="AD88" i="1"/>
  <c r="AE88" i="1" s="1"/>
  <c r="AG88" i="1" s="1"/>
  <c r="AD33" i="1"/>
  <c r="AE33" i="1" s="1"/>
  <c r="AG33" i="1" s="1"/>
  <c r="AD97" i="1"/>
  <c r="AE97" i="1" s="1"/>
  <c r="AG97" i="1" s="1"/>
  <c r="AD47" i="1"/>
  <c r="AE47" i="1" s="1"/>
  <c r="AG47" i="1" s="1"/>
  <c r="AD15" i="1"/>
  <c r="AE15" i="1" s="1"/>
  <c r="AG15" i="1" s="1"/>
  <c r="AD92" i="1"/>
  <c r="AE92" i="1" s="1"/>
  <c r="AG92" i="1" s="1"/>
  <c r="AD101" i="1"/>
  <c r="AE101" i="1" s="1"/>
  <c r="AG101" i="1" s="1"/>
  <c r="AD94" i="1"/>
  <c r="AE94" i="1" s="1"/>
  <c r="AG94" i="1" s="1"/>
  <c r="AD83" i="1"/>
  <c r="AE83" i="1" s="1"/>
  <c r="AG83" i="1" s="1"/>
  <c r="AD60" i="1"/>
  <c r="AE60" i="1" s="1"/>
  <c r="AG60" i="1" s="1"/>
  <c r="AD102" i="1"/>
  <c r="AE102" i="1" s="1"/>
  <c r="AG102" i="1" s="1"/>
  <c r="AD42" i="1"/>
  <c r="AE42" i="1" s="1"/>
  <c r="AG42" i="1" s="1"/>
  <c r="AD44" i="1"/>
  <c r="AE44" i="1" s="1"/>
  <c r="AG44" i="1" s="1"/>
  <c r="AD95" i="1"/>
  <c r="AE95" i="1" s="1"/>
  <c r="AG95" i="1" s="1"/>
  <c r="AD31" i="1"/>
  <c r="AE31" i="1" s="1"/>
  <c r="AG31" i="1" s="1"/>
  <c r="AD91" i="1"/>
  <c r="AE91" i="1" s="1"/>
  <c r="AG91" i="1" s="1"/>
  <c r="AD45" i="1"/>
  <c r="AE45" i="1" s="1"/>
  <c r="AG45" i="1" s="1"/>
  <c r="AD71" i="1"/>
  <c r="AE71" i="1" s="1"/>
  <c r="AG71" i="1" s="1"/>
  <c r="AD104" i="1"/>
  <c r="AE104" i="1" s="1"/>
  <c r="AG104" i="1" s="1"/>
  <c r="AD10" i="1"/>
  <c r="AD26" i="1"/>
  <c r="AE26" i="1" s="1"/>
  <c r="AG26" i="1" s="1"/>
  <c r="AD37" i="1"/>
  <c r="AE37" i="1" s="1"/>
  <c r="AG37" i="1" s="1"/>
  <c r="AD17" i="1"/>
  <c r="AE17" i="1" s="1"/>
  <c r="AG17" i="1" s="1"/>
  <c r="AD46" i="1"/>
  <c r="AE46" i="1" s="1"/>
  <c r="AG46" i="1" s="1"/>
  <c r="AD112" i="1"/>
  <c r="AE112" i="1" s="1"/>
  <c r="AG112" i="1" s="1"/>
  <c r="AD90" i="1"/>
  <c r="AE90" i="1" s="1"/>
  <c r="AG90" i="1" s="1"/>
  <c r="AD30" i="1"/>
  <c r="AE30" i="1" s="1"/>
  <c r="AG30" i="1" s="1"/>
  <c r="AD82" i="1"/>
  <c r="AE82" i="1" s="1"/>
  <c r="AG82" i="1" s="1"/>
  <c r="AD105" i="1"/>
  <c r="AE105" i="1" s="1"/>
  <c r="AG105" i="1" s="1"/>
  <c r="AD51" i="1"/>
  <c r="AE51" i="1" s="1"/>
  <c r="AG51" i="1" s="1"/>
  <c r="AD111" i="1"/>
  <c r="AE111" i="1" s="1"/>
  <c r="AG111" i="1" s="1"/>
  <c r="AD84" i="1"/>
  <c r="AE84" i="1" s="1"/>
  <c r="AG84" i="1" s="1"/>
  <c r="AD20" i="1"/>
  <c r="AE20" i="1" s="1"/>
  <c r="AG20" i="1" s="1"/>
  <c r="AD21" i="1"/>
  <c r="AE21" i="1" s="1"/>
  <c r="AG21" i="1" s="1"/>
  <c r="AD66" i="1"/>
  <c r="AE66" i="1" s="1"/>
  <c r="AG66" i="1" s="1"/>
  <c r="AD72" i="1"/>
  <c r="AE72" i="1" s="1"/>
  <c r="AG72" i="1" s="1"/>
  <c r="AD56" i="1"/>
  <c r="AE56" i="1" s="1"/>
  <c r="AG56" i="1" s="1"/>
  <c r="AD19" i="1"/>
  <c r="AE19" i="1" s="1"/>
  <c r="AG19" i="1" s="1"/>
  <c r="AD89" i="1"/>
  <c r="AE89" i="1" s="1"/>
  <c r="AG89" i="1" s="1"/>
  <c r="AD106" i="1"/>
  <c r="AE106" i="1" s="1"/>
  <c r="AG106" i="1" s="1"/>
  <c r="AD98" i="1"/>
  <c r="AE98" i="1" s="1"/>
  <c r="AG98" i="1" s="1"/>
  <c r="AD103" i="1"/>
  <c r="AE103" i="1" s="1"/>
  <c r="AG103" i="1" s="1"/>
  <c r="AD13" i="1"/>
  <c r="AE13" i="1" s="1"/>
  <c r="AG13" i="1" s="1"/>
  <c r="AD8" i="1"/>
  <c r="AE8" i="1" s="1"/>
  <c r="AG8" i="1" s="1"/>
  <c r="AD34" i="1"/>
  <c r="AE34" i="1" s="1"/>
  <c r="AG34" i="1" s="1"/>
  <c r="AD35" i="1"/>
  <c r="AE35" i="1" s="1"/>
  <c r="AG35" i="1" s="1"/>
  <c r="AD65" i="1"/>
  <c r="AE65" i="1" s="1"/>
  <c r="AG65" i="1" s="1"/>
  <c r="AD39" i="1"/>
  <c r="AE39" i="1" s="1"/>
  <c r="AG39" i="1" s="1"/>
  <c r="AD14" i="1"/>
  <c r="AE14" i="1" s="1"/>
  <c r="AG14" i="1" s="1"/>
  <c r="AD64" i="1"/>
  <c r="AE64" i="1" s="1"/>
  <c r="AG64" i="1" s="1"/>
  <c r="AD81" i="1"/>
  <c r="AE81" i="1" s="1"/>
  <c r="AG81" i="1" s="1"/>
  <c r="AD18" i="1"/>
  <c r="AE18" i="1" s="1"/>
  <c r="AG18" i="1" s="1"/>
  <c r="AD28" i="1"/>
  <c r="AE28" i="1" s="1"/>
  <c r="AG28" i="1" s="1"/>
  <c r="AD61" i="1"/>
  <c r="AE61" i="1" s="1"/>
  <c r="AG61" i="1" s="1"/>
  <c r="AD108" i="1"/>
  <c r="AE108" i="1" s="1"/>
  <c r="AG108" i="1" s="1"/>
  <c r="AD80" i="1"/>
  <c r="AE80" i="1" s="1"/>
  <c r="AG80" i="1" s="1"/>
  <c r="AD79" i="1"/>
  <c r="AE79" i="1" s="1"/>
  <c r="AG79" i="1" s="1"/>
  <c r="AD62" i="1"/>
  <c r="AE62" i="1" s="1"/>
  <c r="AG62" i="1" s="1"/>
  <c r="AD110" i="1"/>
  <c r="AE110" i="1" s="1"/>
  <c r="AG110" i="1" s="1"/>
  <c r="AD93" i="1"/>
  <c r="AE93" i="1" s="1"/>
  <c r="AG93" i="1" s="1"/>
  <c r="AD36" i="1"/>
  <c r="AE36" i="1" s="1"/>
  <c r="AG36" i="1" s="1"/>
  <c r="AD73" i="1"/>
  <c r="AE73" i="1" s="1"/>
  <c r="AG73" i="1" s="1"/>
  <c r="AD53" i="1"/>
  <c r="AE53" i="1" s="1"/>
  <c r="AG53" i="1" s="1"/>
  <c r="AD86" i="1"/>
  <c r="AE86" i="1" s="1"/>
  <c r="AG86" i="1" s="1"/>
  <c r="AD113" i="1"/>
  <c r="AE113" i="1" s="1"/>
  <c r="AG113" i="1" s="1"/>
  <c r="AD49" i="1"/>
  <c r="AE49" i="1" s="1"/>
  <c r="AG49" i="1" s="1"/>
  <c r="AD32" i="1"/>
  <c r="AE32" i="1" s="1"/>
  <c r="AG32" i="1" s="1"/>
  <c r="AD11" i="1"/>
  <c r="AE11" i="1" s="1"/>
  <c r="AG11" i="1" s="1"/>
  <c r="AD43" i="1"/>
  <c r="AE43" i="1" s="1"/>
  <c r="AG43" i="1" s="1"/>
  <c r="AD107" i="1"/>
  <c r="AE107" i="1" s="1"/>
  <c r="AG107" i="1" s="1"/>
  <c r="AD52" i="1"/>
  <c r="AE52" i="1" s="1"/>
  <c r="AG52" i="1" s="1"/>
  <c r="AD100" i="1"/>
  <c r="AE100" i="1" s="1"/>
  <c r="AG100" i="1" s="1"/>
  <c r="AD54" i="1"/>
  <c r="AE54" i="1" s="1"/>
  <c r="AG54" i="1" s="1"/>
  <c r="AD77" i="1"/>
  <c r="AE77" i="1" s="1"/>
  <c r="AG77" i="1" s="1"/>
  <c r="AD99" i="1"/>
  <c r="AE99" i="1" s="1"/>
  <c r="AG99" i="1" s="1"/>
  <c r="AD96" i="1"/>
  <c r="AE96" i="1" s="1"/>
  <c r="AG96" i="1" s="1"/>
  <c r="AD58" i="1"/>
  <c r="AE58" i="1" s="1"/>
  <c r="AG58" i="1" s="1"/>
  <c r="AD70" i="1"/>
  <c r="AE70" i="1" s="1"/>
  <c r="AG70" i="1" s="1"/>
  <c r="AD69" i="1"/>
  <c r="AE69" i="1" s="1"/>
  <c r="AG69" i="1" s="1"/>
  <c r="AD27" i="1"/>
  <c r="AE27" i="1" s="1"/>
  <c r="AG27" i="1" s="1"/>
  <c r="AD9" i="1"/>
  <c r="AE9" i="1" s="1"/>
  <c r="AG9" i="1" s="1"/>
  <c r="AD50" i="1"/>
  <c r="AE50" i="1" s="1"/>
  <c r="AG50" i="1" s="1"/>
  <c r="AD12" i="1"/>
  <c r="AE12" i="1" s="1"/>
  <c r="AG12" i="1" s="1"/>
  <c r="AD78" i="1"/>
  <c r="AE78" i="1" s="1"/>
  <c r="AG78" i="1" s="1"/>
  <c r="AD75" i="1"/>
  <c r="AE75" i="1" s="1"/>
  <c r="AG75" i="1" s="1"/>
  <c r="AD38" i="1"/>
  <c r="AE38" i="1" s="1"/>
  <c r="AG38" i="1" s="1"/>
  <c r="AD24" i="1"/>
  <c r="AE24" i="1" s="1"/>
  <c r="AG24" i="1" s="1"/>
  <c r="AD87" i="1"/>
  <c r="AE87" i="1" s="1"/>
  <c r="AG87" i="1" s="1"/>
  <c r="AD23" i="1"/>
  <c r="AE23" i="1" s="1"/>
  <c r="AG23" i="1" s="1"/>
  <c r="AD25" i="1"/>
  <c r="AE25" i="1" s="1"/>
  <c r="AG25" i="1" s="1"/>
  <c r="AD67" i="1"/>
  <c r="AE67" i="1" s="1"/>
  <c r="AG67" i="1" s="1"/>
  <c r="AD40" i="1"/>
  <c r="AE40" i="1" s="1"/>
  <c r="AG40" i="1" s="1"/>
  <c r="AD55" i="1"/>
  <c r="AE55" i="1" s="1"/>
  <c r="AG55" i="1" s="1"/>
  <c r="AD48" i="1"/>
  <c r="AE48" i="1" s="1"/>
  <c r="AG48" i="1" s="1"/>
  <c r="AD41" i="1"/>
  <c r="AE41" i="1" s="1"/>
  <c r="AG41" i="1" s="1"/>
  <c r="AD85" i="1"/>
  <c r="AE85" i="1" s="1"/>
  <c r="AG85" i="1" s="1"/>
  <c r="AD22" i="1"/>
  <c r="AE22" i="1" s="1"/>
  <c r="AG22" i="1" s="1"/>
  <c r="AD76" i="1"/>
  <c r="AE76" i="1" s="1"/>
  <c r="AG76" i="1" s="1"/>
  <c r="AD109" i="1"/>
  <c r="AE109" i="1" s="1"/>
  <c r="AG109" i="1" s="1"/>
  <c r="AD68" i="1"/>
  <c r="AE68" i="1" s="1"/>
  <c r="AG68" i="1" s="1"/>
  <c r="AD59" i="1"/>
  <c r="AE59" i="1" s="1"/>
  <c r="AG59" i="1" s="1"/>
  <c r="AD57" i="1"/>
  <c r="AE57" i="1" s="1"/>
  <c r="AG57" i="1" s="1"/>
  <c r="AD16" i="1"/>
  <c r="AE16" i="1" s="1"/>
  <c r="AG16" i="1" s="1"/>
  <c r="T25" i="1" l="1"/>
  <c r="AO25" i="1" s="1"/>
  <c r="BG11" i="1"/>
  <c r="BK95" i="1"/>
  <c r="BR95" i="1" s="1"/>
  <c r="BJ104" i="1"/>
  <c r="BQ104" i="1" s="1"/>
  <c r="BI104" i="1"/>
  <c r="BM75" i="1"/>
  <c r="BT75" i="1" s="1"/>
  <c r="BL97" i="1"/>
  <c r="BS97" i="1" s="1"/>
  <c r="BK94" i="1"/>
  <c r="BR94" i="1" s="1"/>
  <c r="BK100" i="1"/>
  <c r="BR100" i="1" s="1"/>
  <c r="BL100" i="1"/>
  <c r="BS100" i="1" s="1"/>
  <c r="BL104" i="1"/>
  <c r="BS104" i="1" s="1"/>
  <c r="BI97" i="1"/>
  <c r="T24" i="1"/>
  <c r="AO24" i="1" s="1"/>
  <c r="T36" i="1"/>
  <c r="AO36" i="1" s="1"/>
  <c r="BJ90" i="1"/>
  <c r="BG47" i="1"/>
  <c r="BL90" i="1"/>
  <c r="BS90" i="1" s="1"/>
  <c r="BG61" i="1"/>
  <c r="BG53" i="1"/>
  <c r="BG18" i="1"/>
  <c r="BK90" i="1"/>
  <c r="BR90" i="1" s="1"/>
  <c r="BK97" i="1"/>
  <c r="BR97" i="1" s="1"/>
  <c r="BI100" i="1"/>
  <c r="T33" i="1"/>
  <c r="AO33" i="1" s="1"/>
  <c r="BJ101" i="1"/>
  <c r="BQ101" i="1" s="1"/>
  <c r="BM101" i="1"/>
  <c r="BT101" i="1" s="1"/>
  <c r="BJ89" i="1"/>
  <c r="BQ89" i="1" s="1"/>
  <c r="BM96" i="1"/>
  <c r="BN96" i="1" s="1"/>
  <c r="BU96" i="1" s="1"/>
  <c r="BG8" i="1"/>
  <c r="BG46" i="1"/>
  <c r="BK101" i="1"/>
  <c r="BR101" i="1" s="1"/>
  <c r="BK92" i="1"/>
  <c r="BR92" i="1" s="1"/>
  <c r="BK89" i="1"/>
  <c r="BR89" i="1" s="1"/>
  <c r="BL96" i="1"/>
  <c r="BS96" i="1" s="1"/>
  <c r="BM89" i="1"/>
  <c r="BN89" i="1" s="1"/>
  <c r="BU89" i="1" s="1"/>
  <c r="BN104" i="1"/>
  <c r="BU104" i="1" s="1"/>
  <c r="BG10" i="1"/>
  <c r="BG25" i="1"/>
  <c r="BG63" i="1"/>
  <c r="BL63" i="1"/>
  <c r="BS63" i="1" s="1"/>
  <c r="BG49" i="1"/>
  <c r="BH8" i="1"/>
  <c r="Q115" i="1"/>
  <c r="BM87" i="1"/>
  <c r="BN87" i="1" s="1"/>
  <c r="BU87" i="1" s="1"/>
  <c r="BG45" i="1"/>
  <c r="BG38" i="1"/>
  <c r="BG74" i="1"/>
  <c r="BG76" i="1"/>
  <c r="BG37" i="1"/>
  <c r="AE10" i="1"/>
  <c r="AG10" i="1" s="1"/>
  <c r="BG62" i="1"/>
  <c r="BG48" i="1"/>
  <c r="BG41" i="1"/>
  <c r="BG39" i="1"/>
  <c r="BG65" i="1"/>
  <c r="BK75" i="1"/>
  <c r="BR75" i="1" s="1"/>
  <c r="BG43" i="1"/>
  <c r="BG23" i="1"/>
  <c r="BG22" i="1"/>
  <c r="BT45" i="1"/>
  <c r="BV45" i="1" s="1"/>
  <c r="BG35" i="1"/>
  <c r="BG58" i="1"/>
  <c r="BG59" i="1"/>
  <c r="BJ87" i="1"/>
  <c r="BQ87" i="1" s="1"/>
  <c r="BK82" i="1"/>
  <c r="BR82" i="1" s="1"/>
  <c r="BJ21" i="1"/>
  <c r="BQ21" i="1" s="1"/>
  <c r="BG34" i="1"/>
  <c r="BG54" i="1"/>
  <c r="BG75" i="1"/>
  <c r="BG24" i="1"/>
  <c r="BG44" i="1"/>
  <c r="BG55" i="1"/>
  <c r="BG57" i="1"/>
  <c r="BG17" i="1"/>
  <c r="BG31" i="1"/>
  <c r="BG29" i="1"/>
  <c r="BG21" i="1"/>
  <c r="BG70" i="1"/>
  <c r="BG42" i="1"/>
  <c r="BG67" i="1"/>
  <c r="BG16" i="1"/>
  <c r="BG36" i="1"/>
  <c r="BG52" i="1"/>
  <c r="BG78" i="1"/>
  <c r="BG66" i="1"/>
  <c r="BG32" i="1"/>
  <c r="BG15" i="1"/>
  <c r="BG26" i="1"/>
  <c r="BG64" i="1"/>
  <c r="BG28" i="1"/>
  <c r="BG33" i="1"/>
  <c r="BL84" i="1"/>
  <c r="BS84" i="1" s="1"/>
  <c r="BM93" i="1"/>
  <c r="BG73" i="1"/>
  <c r="BG50" i="1"/>
  <c r="BG71" i="1"/>
  <c r="BG72" i="1"/>
  <c r="BG20" i="1"/>
  <c r="BG40" i="1"/>
  <c r="BG60" i="1"/>
  <c r="BG51" i="1"/>
  <c r="BG113" i="1"/>
  <c r="BN100" i="1"/>
  <c r="BU100" i="1" s="1"/>
  <c r="BT100" i="1"/>
  <c r="BJ98" i="1"/>
  <c r="BQ98" i="1" s="1"/>
  <c r="BM84" i="1"/>
  <c r="BN84" i="1" s="1"/>
  <c r="BU84" i="1" s="1"/>
  <c r="BJ92" i="1"/>
  <c r="BQ92" i="1" s="1"/>
  <c r="BM21" i="1"/>
  <c r="BT21" i="1" s="1"/>
  <c r="BM63" i="1"/>
  <c r="BT63" i="1" s="1"/>
  <c r="BI63" i="1"/>
  <c r="BK63" i="1"/>
  <c r="BR63" i="1" s="1"/>
  <c r="BJ99" i="1"/>
  <c r="BQ99" i="1" s="1"/>
  <c r="BJ100" i="1"/>
  <c r="BQ100" i="1" s="1"/>
  <c r="BJ88" i="1"/>
  <c r="BQ88" i="1" s="1"/>
  <c r="BM82" i="1"/>
  <c r="BN82" i="1" s="1"/>
  <c r="BU82" i="1" s="1"/>
  <c r="BM72" i="1"/>
  <c r="BT72" i="1" s="1"/>
  <c r="BJ82" i="1"/>
  <c r="BL99" i="1"/>
  <c r="BS99" i="1" s="1"/>
  <c r="BJ59" i="1"/>
  <c r="BQ59" i="1" s="1"/>
  <c r="BL92" i="1"/>
  <c r="BS92" i="1" s="1"/>
  <c r="BM59" i="1"/>
  <c r="BN59" i="1" s="1"/>
  <c r="BU59" i="1" s="1"/>
  <c r="BL82" i="1"/>
  <c r="BS82" i="1" s="1"/>
  <c r="BK99" i="1"/>
  <c r="BR99" i="1" s="1"/>
  <c r="BM92" i="1"/>
  <c r="BT92" i="1" s="1"/>
  <c r="BM99" i="1"/>
  <c r="BN99" i="1" s="1"/>
  <c r="BU99" i="1" s="1"/>
  <c r="BM83" i="1"/>
  <c r="BN83" i="1" s="1"/>
  <c r="BU83" i="1" s="1"/>
  <c r="BL83" i="1"/>
  <c r="BS83" i="1" s="1"/>
  <c r="BJ75" i="1"/>
  <c r="BQ75" i="1" s="1"/>
  <c r="BK83" i="1"/>
  <c r="BR83" i="1" s="1"/>
  <c r="BK61" i="1"/>
  <c r="BR61" i="1" s="1"/>
  <c r="BK106" i="1"/>
  <c r="BR106" i="1" s="1"/>
  <c r="BL75" i="1"/>
  <c r="BS75" i="1" s="1"/>
  <c r="BK93" i="1"/>
  <c r="BR93" i="1" s="1"/>
  <c r="BJ83" i="1"/>
  <c r="BQ83" i="1" s="1"/>
  <c r="BM39" i="1"/>
  <c r="BT39" i="1" s="1"/>
  <c r="BJ18" i="1"/>
  <c r="BQ18" i="1" s="1"/>
  <c r="BI18" i="1"/>
  <c r="BK37" i="1"/>
  <c r="BR37" i="1" s="1"/>
  <c r="BI37" i="1"/>
  <c r="BK13" i="1"/>
  <c r="BR13" i="1" s="1"/>
  <c r="BI13" i="1"/>
  <c r="BK112" i="1"/>
  <c r="BR112" i="1" s="1"/>
  <c r="BI112" i="1"/>
  <c r="BM107" i="1"/>
  <c r="BT107" i="1" s="1"/>
  <c r="BI107" i="1"/>
  <c r="BL85" i="1"/>
  <c r="BS85" i="1" s="1"/>
  <c r="BI85" i="1"/>
  <c r="BM15" i="1"/>
  <c r="BT15" i="1" s="1"/>
  <c r="BI15" i="1"/>
  <c r="BJ34" i="1"/>
  <c r="BQ34" i="1" s="1"/>
  <c r="BI34" i="1"/>
  <c r="BK41" i="1"/>
  <c r="BR41" i="1" s="1"/>
  <c r="BI41" i="1"/>
  <c r="BM47" i="1"/>
  <c r="BT47" i="1" s="1"/>
  <c r="BI47" i="1"/>
  <c r="BM113" i="1"/>
  <c r="BN113" i="1" s="1"/>
  <c r="BU113" i="1" s="1"/>
  <c r="BI113" i="1"/>
  <c r="BJ24" i="1"/>
  <c r="BQ24" i="1" s="1"/>
  <c r="BI24" i="1"/>
  <c r="BJ68" i="1"/>
  <c r="BQ68" i="1" s="1"/>
  <c r="BI68" i="1"/>
  <c r="BK58" i="1"/>
  <c r="BR58" i="1" s="1"/>
  <c r="BI58" i="1"/>
  <c r="BM86" i="1"/>
  <c r="BI86" i="1"/>
  <c r="BL20" i="1"/>
  <c r="BS20" i="1" s="1"/>
  <c r="BI20" i="1"/>
  <c r="BL112" i="1"/>
  <c r="BS112" i="1" s="1"/>
  <c r="BK96" i="1"/>
  <c r="BR96" i="1" s="1"/>
  <c r="BK72" i="1"/>
  <c r="BR72" i="1" s="1"/>
  <c r="BN94" i="1"/>
  <c r="BU94" i="1" s="1"/>
  <c r="BV94" i="1" s="1"/>
  <c r="BK12" i="1"/>
  <c r="BR12" i="1" s="1"/>
  <c r="BI12" i="1"/>
  <c r="BM8" i="1"/>
  <c r="BN8" i="1" s="1"/>
  <c r="BM22" i="1"/>
  <c r="BI22" i="1"/>
  <c r="BK10" i="1"/>
  <c r="BR10" i="1" s="1"/>
  <c r="BI10" i="1"/>
  <c r="BK42" i="1"/>
  <c r="BR42" i="1" s="1"/>
  <c r="BI42" i="1"/>
  <c r="BJ51" i="1"/>
  <c r="BQ51" i="1" s="1"/>
  <c r="BI51" i="1"/>
  <c r="BJ62" i="1"/>
  <c r="BQ62" i="1" s="1"/>
  <c r="BI62" i="1"/>
  <c r="BJ67" i="1"/>
  <c r="BQ67" i="1" s="1"/>
  <c r="BM106" i="1"/>
  <c r="BN106" i="1" s="1"/>
  <c r="BU106" i="1" s="1"/>
  <c r="BJ20" i="1"/>
  <c r="BQ20" i="1" s="1"/>
  <c r="BJ25" i="1"/>
  <c r="BQ25" i="1" s="1"/>
  <c r="BI25" i="1"/>
  <c r="BM29" i="1"/>
  <c r="BT29" i="1" s="1"/>
  <c r="BI29" i="1"/>
  <c r="BJ108" i="1"/>
  <c r="BQ108" i="1" s="1"/>
  <c r="BI108" i="1"/>
  <c r="BL86" i="1"/>
  <c r="BS86" i="1" s="1"/>
  <c r="BK87" i="1"/>
  <c r="BR87" i="1" s="1"/>
  <c r="BI87" i="1"/>
  <c r="BJ96" i="1"/>
  <c r="BQ96" i="1" s="1"/>
  <c r="BL95" i="1"/>
  <c r="BS95" i="1" s="1"/>
  <c r="BI95" i="1"/>
  <c r="BL88" i="1"/>
  <c r="BS88" i="1" s="1"/>
  <c r="BI88" i="1"/>
  <c r="BJ81" i="1"/>
  <c r="BQ81" i="1" s="1"/>
  <c r="BI81" i="1"/>
  <c r="BJ93" i="1"/>
  <c r="BQ93" i="1" s="1"/>
  <c r="BI93" i="1"/>
  <c r="BK21" i="1"/>
  <c r="BR21" i="1" s="1"/>
  <c r="BI21" i="1"/>
  <c r="BL14" i="1"/>
  <c r="BS14" i="1" s="1"/>
  <c r="BI14" i="1"/>
  <c r="BM32" i="1"/>
  <c r="BT32" i="1" s="1"/>
  <c r="BI32" i="1"/>
  <c r="BK27" i="1"/>
  <c r="BR27" i="1" s="1"/>
  <c r="BI27" i="1"/>
  <c r="BM44" i="1"/>
  <c r="BT44" i="1" s="1"/>
  <c r="BI44" i="1"/>
  <c r="BK31" i="1"/>
  <c r="BR31" i="1" s="1"/>
  <c r="BI31" i="1"/>
  <c r="BK23" i="1"/>
  <c r="BR23" i="1" s="1"/>
  <c r="BI23" i="1"/>
  <c r="BL28" i="1"/>
  <c r="BS28" i="1" s="1"/>
  <c r="BI28" i="1"/>
  <c r="BJ38" i="1"/>
  <c r="BQ38" i="1" s="1"/>
  <c r="BI38" i="1"/>
  <c r="BJ39" i="1"/>
  <c r="BQ39" i="1" s="1"/>
  <c r="BI39" i="1"/>
  <c r="BM61" i="1"/>
  <c r="BI61" i="1"/>
  <c r="BJ112" i="1"/>
  <c r="BQ112" i="1" s="1"/>
  <c r="BJ72" i="1"/>
  <c r="BQ72" i="1" s="1"/>
  <c r="BK38" i="1"/>
  <c r="BR38" i="1" s="1"/>
  <c r="BJ106" i="1"/>
  <c r="BQ106" i="1" s="1"/>
  <c r="BJ107" i="1"/>
  <c r="BQ107" i="1" s="1"/>
  <c r="BJ77" i="1"/>
  <c r="BQ77" i="1" s="1"/>
  <c r="BI77" i="1"/>
  <c r="BJ11" i="1"/>
  <c r="BQ11" i="1" s="1"/>
  <c r="BI11" i="1"/>
  <c r="BL106" i="1"/>
  <c r="BS106" i="1" s="1"/>
  <c r="BL91" i="1"/>
  <c r="BS91" i="1" s="1"/>
  <c r="BI91" i="1"/>
  <c r="BJ73" i="1"/>
  <c r="BQ73" i="1" s="1"/>
  <c r="BI73" i="1"/>
  <c r="BK46" i="1"/>
  <c r="BR46" i="1" s="1"/>
  <c r="BI46" i="1"/>
  <c r="BK102" i="1"/>
  <c r="BR102" i="1" s="1"/>
  <c r="BJ84" i="1"/>
  <c r="BQ84" i="1" s="1"/>
  <c r="BL72" i="1"/>
  <c r="BS72" i="1" s="1"/>
  <c r="BM13" i="1"/>
  <c r="BN13" i="1" s="1"/>
  <c r="BU13" i="1" s="1"/>
  <c r="BL37" i="1"/>
  <c r="BS37" i="1" s="1"/>
  <c r="BL17" i="1"/>
  <c r="BS17" i="1" s="1"/>
  <c r="BI17" i="1"/>
  <c r="BJ43" i="1"/>
  <c r="BQ43" i="1" s="1"/>
  <c r="BI43" i="1"/>
  <c r="BJ56" i="1"/>
  <c r="BQ56" i="1" s="1"/>
  <c r="BK56" i="1"/>
  <c r="BR56" i="1" s="1"/>
  <c r="BK84" i="1"/>
  <c r="BR84" i="1" s="1"/>
  <c r="BM20" i="1"/>
  <c r="BN20" i="1" s="1"/>
  <c r="BU20" i="1" s="1"/>
  <c r="BJ91" i="1"/>
  <c r="BQ91" i="1" s="1"/>
  <c r="BL26" i="1"/>
  <c r="BS26" i="1" s="1"/>
  <c r="BI26" i="1"/>
  <c r="BL39" i="1"/>
  <c r="BS39" i="1" s="1"/>
  <c r="BL9" i="1"/>
  <c r="BS9" i="1" s="1"/>
  <c r="BI9" i="1"/>
  <c r="BJ54" i="1"/>
  <c r="BQ54" i="1" s="1"/>
  <c r="BI54" i="1"/>
  <c r="BK111" i="1"/>
  <c r="BR111" i="1" s="1"/>
  <c r="BI111" i="1"/>
  <c r="BK35" i="1"/>
  <c r="BR35" i="1" s="1"/>
  <c r="BI35" i="1"/>
  <c r="BK52" i="1"/>
  <c r="BR52" i="1" s="1"/>
  <c r="BI52" i="1"/>
  <c r="BL110" i="1"/>
  <c r="BS110" i="1" s="1"/>
  <c r="BI110" i="1"/>
  <c r="BJ61" i="1"/>
  <c r="BQ61" i="1" s="1"/>
  <c r="BK86" i="1"/>
  <c r="BR86" i="1" s="1"/>
  <c r="BM98" i="1"/>
  <c r="BT98" i="1" s="1"/>
  <c r="BI98" i="1"/>
  <c r="BM79" i="1"/>
  <c r="BN79" i="1" s="1"/>
  <c r="BU79" i="1" s="1"/>
  <c r="BI79" i="1"/>
  <c r="BT89" i="1"/>
  <c r="BK85" i="1"/>
  <c r="BR85" i="1" s="1"/>
  <c r="BK59" i="1"/>
  <c r="BR59" i="1" s="1"/>
  <c r="BI59" i="1"/>
  <c r="BK62" i="1"/>
  <c r="BR62" i="1" s="1"/>
  <c r="BJ79" i="1"/>
  <c r="BQ79" i="1" s="1"/>
  <c r="BM111" i="1"/>
  <c r="BN111" i="1" s="1"/>
  <c r="BU111" i="1" s="1"/>
  <c r="BM34" i="1"/>
  <c r="BT34" i="1" s="1"/>
  <c r="BM14" i="1"/>
  <c r="BT14" i="1" s="1"/>
  <c r="BJ35" i="1"/>
  <c r="BQ35" i="1" s="1"/>
  <c r="BK43" i="1"/>
  <c r="BR43" i="1" s="1"/>
  <c r="BM46" i="1"/>
  <c r="BN46" i="1" s="1"/>
  <c r="BU46" i="1" s="1"/>
  <c r="BM85" i="1"/>
  <c r="BN85" i="1" s="1"/>
  <c r="BU85" i="1" s="1"/>
  <c r="BM88" i="1"/>
  <c r="BM81" i="1"/>
  <c r="BN81" i="1" s="1"/>
  <c r="BU81" i="1" s="1"/>
  <c r="BK107" i="1"/>
  <c r="BR107" i="1" s="1"/>
  <c r="BN98" i="1"/>
  <c r="BU98" i="1" s="1"/>
  <c r="BM95" i="1"/>
  <c r="BT95" i="1" s="1"/>
  <c r="BO104" i="1"/>
  <c r="BJ113" i="1"/>
  <c r="BQ113" i="1" s="1"/>
  <c r="BM110" i="1"/>
  <c r="BT110" i="1" s="1"/>
  <c r="BM25" i="1"/>
  <c r="BT25" i="1" s="1"/>
  <c r="BK11" i="1"/>
  <c r="BR11" i="1" s="1"/>
  <c r="BJ13" i="1"/>
  <c r="BQ13" i="1" s="1"/>
  <c r="BL35" i="1"/>
  <c r="BS35" i="1" s="1"/>
  <c r="BL54" i="1"/>
  <c r="BS54" i="1" s="1"/>
  <c r="BJ85" i="1"/>
  <c r="BQ85" i="1" s="1"/>
  <c r="BK54" i="1"/>
  <c r="BR54" i="1" s="1"/>
  <c r="BL23" i="1"/>
  <c r="BS23" i="1" s="1"/>
  <c r="BK77" i="1"/>
  <c r="BR77" i="1" s="1"/>
  <c r="BK81" i="1"/>
  <c r="BR81" i="1" s="1"/>
  <c r="BK91" i="1"/>
  <c r="BR91" i="1" s="1"/>
  <c r="BL46" i="1"/>
  <c r="BS46" i="1" s="1"/>
  <c r="BK69" i="1"/>
  <c r="BR69" i="1" s="1"/>
  <c r="BJ69" i="1"/>
  <c r="BQ69" i="1" s="1"/>
  <c r="BL73" i="1"/>
  <c r="BS73" i="1" s="1"/>
  <c r="BJ42" i="1"/>
  <c r="BQ42" i="1" s="1"/>
  <c r="BL79" i="1"/>
  <c r="BS79" i="1" s="1"/>
  <c r="BJ110" i="1"/>
  <c r="BL111" i="1"/>
  <c r="BS111" i="1" s="1"/>
  <c r="BO94" i="1"/>
  <c r="BK25" i="1"/>
  <c r="BM9" i="1"/>
  <c r="BN9" i="1" s="1"/>
  <c r="BU9" i="1" s="1"/>
  <c r="BK9" i="1"/>
  <c r="BR9" i="1" s="1"/>
  <c r="BL11" i="1"/>
  <c r="BS11" i="1" s="1"/>
  <c r="BJ12" i="1"/>
  <c r="BQ12" i="1" s="1"/>
  <c r="BL13" i="1"/>
  <c r="BS13" i="1" s="1"/>
  <c r="BJ14" i="1"/>
  <c r="BQ14" i="1" s="1"/>
  <c r="BL22" i="1"/>
  <c r="BS22" i="1" s="1"/>
  <c r="BM37" i="1"/>
  <c r="BT37" i="1" s="1"/>
  <c r="BK51" i="1"/>
  <c r="BR51" i="1" s="1"/>
  <c r="BM52" i="1"/>
  <c r="BN52" i="1" s="1"/>
  <c r="BU52" i="1" s="1"/>
  <c r="BJ52" i="1"/>
  <c r="BQ52" i="1" s="1"/>
  <c r="BM77" i="1"/>
  <c r="BM91" i="1"/>
  <c r="BT91" i="1" s="1"/>
  <c r="BJ46" i="1"/>
  <c r="BQ46" i="1" s="1"/>
  <c r="BM51" i="1"/>
  <c r="BT51" i="1" s="1"/>
  <c r="BV103" i="1"/>
  <c r="BM58" i="1"/>
  <c r="BL58" i="1"/>
  <c r="BS58" i="1" s="1"/>
  <c r="BK73" i="1"/>
  <c r="BR73" i="1" s="1"/>
  <c r="BO103" i="1"/>
  <c r="BM69" i="1"/>
  <c r="BN69" i="1" s="1"/>
  <c r="BU69" i="1" s="1"/>
  <c r="BL10" i="1"/>
  <c r="BS10" i="1" s="1"/>
  <c r="BK22" i="1"/>
  <c r="BR22" i="1" s="1"/>
  <c r="BM35" i="1"/>
  <c r="BN35" i="1" s="1"/>
  <c r="BU35" i="1" s="1"/>
  <c r="BL44" i="1"/>
  <c r="BS44" i="1" s="1"/>
  <c r="BM54" i="1"/>
  <c r="BN54" i="1" s="1"/>
  <c r="BU54" i="1" s="1"/>
  <c r="BK68" i="1"/>
  <c r="BR68" i="1" s="1"/>
  <c r="BJ58" i="1"/>
  <c r="BQ58" i="1" s="1"/>
  <c r="BL52" i="1"/>
  <c r="BS52" i="1" s="1"/>
  <c r="BK98" i="1"/>
  <c r="BR98" i="1" s="1"/>
  <c r="BJ29" i="1"/>
  <c r="BQ29" i="1" s="1"/>
  <c r="BL56" i="1"/>
  <c r="BS56" i="1" s="1"/>
  <c r="BM56" i="1"/>
  <c r="BL67" i="1"/>
  <c r="BS67" i="1" s="1"/>
  <c r="BK67" i="1"/>
  <c r="BR67" i="1" s="1"/>
  <c r="BJ102" i="1"/>
  <c r="BQ102" i="1" s="1"/>
  <c r="BL102" i="1"/>
  <c r="BS102" i="1" s="1"/>
  <c r="BT90" i="1"/>
  <c r="BN90" i="1"/>
  <c r="BU90" i="1" s="1"/>
  <c r="BL42" i="1"/>
  <c r="BS42" i="1" s="1"/>
  <c r="BM112" i="1"/>
  <c r="BT112" i="1" s="1"/>
  <c r="BM102" i="1"/>
  <c r="BT102" i="1" s="1"/>
  <c r="BJ10" i="1"/>
  <c r="BQ10" i="1" s="1"/>
  <c r="BL18" i="1"/>
  <c r="BS18" i="1" s="1"/>
  <c r="BK14" i="1"/>
  <c r="BR14" i="1" s="1"/>
  <c r="BM24" i="1"/>
  <c r="BT24" i="1" s="1"/>
  <c r="BM26" i="1"/>
  <c r="BT26" i="1" s="1"/>
  <c r="BJ37" i="1"/>
  <c r="BQ37" i="1" s="1"/>
  <c r="BM38" i="1"/>
  <c r="BN38" i="1" s="1"/>
  <c r="BU38" i="1" s="1"/>
  <c r="BM41" i="1"/>
  <c r="BT41" i="1" s="1"/>
  <c r="BL51" i="1"/>
  <c r="BS51" i="1" s="1"/>
  <c r="BM67" i="1"/>
  <c r="BT67" i="1" s="1"/>
  <c r="BL68" i="1"/>
  <c r="BS68" i="1" s="1"/>
  <c r="BM68" i="1"/>
  <c r="BK49" i="1"/>
  <c r="BR49" i="1" s="1"/>
  <c r="BL49" i="1"/>
  <c r="BS49" i="1" s="1"/>
  <c r="BM49" i="1"/>
  <c r="BL108" i="1"/>
  <c r="BS108" i="1" s="1"/>
  <c r="BK108" i="1"/>
  <c r="BR108" i="1" s="1"/>
  <c r="BT99" i="1"/>
  <c r="BJ22" i="1"/>
  <c r="BQ22" i="1" s="1"/>
  <c r="BJ27" i="1"/>
  <c r="BQ27" i="1" s="1"/>
  <c r="BJ49" i="1"/>
  <c r="BQ49" i="1" s="1"/>
  <c r="BJ31" i="1"/>
  <c r="BQ31" i="1" s="1"/>
  <c r="BK29" i="1"/>
  <c r="BR29" i="1" s="1"/>
  <c r="BL29" i="1"/>
  <c r="BS29" i="1" s="1"/>
  <c r="BJ23" i="1"/>
  <c r="BQ23" i="1" s="1"/>
  <c r="BM23" i="1"/>
  <c r="BT23" i="1" s="1"/>
  <c r="BK24" i="1"/>
  <c r="BR24" i="1" s="1"/>
  <c r="BJ26" i="1"/>
  <c r="BQ26" i="1" s="1"/>
  <c r="BM27" i="1"/>
  <c r="BN27" i="1" s="1"/>
  <c r="BU27" i="1" s="1"/>
  <c r="BL32" i="1"/>
  <c r="BS32" i="1" s="1"/>
  <c r="BL24" i="1"/>
  <c r="BS24" i="1" s="1"/>
  <c r="BK32" i="1"/>
  <c r="BR32" i="1" s="1"/>
  <c r="BL27" i="1"/>
  <c r="BS27" i="1" s="1"/>
  <c r="BK28" i="1"/>
  <c r="BR28" i="1" s="1"/>
  <c r="BM28" i="1"/>
  <c r="BJ28" i="1"/>
  <c r="BQ28" i="1" s="1"/>
  <c r="BL34" i="1"/>
  <c r="BS34" i="1" s="1"/>
  <c r="BJ17" i="1"/>
  <c r="BQ17" i="1" s="1"/>
  <c r="BM17" i="1"/>
  <c r="BT17" i="1" s="1"/>
  <c r="BJ60" i="1"/>
  <c r="BQ60" i="1" s="1"/>
  <c r="BM60" i="1"/>
  <c r="BK60" i="1"/>
  <c r="BR60" i="1" s="1"/>
  <c r="BL60" i="1"/>
  <c r="BS60" i="1" s="1"/>
  <c r="BL71" i="1"/>
  <c r="BS71" i="1" s="1"/>
  <c r="BK71" i="1"/>
  <c r="BR71" i="1" s="1"/>
  <c r="BJ71" i="1"/>
  <c r="BQ71" i="1" s="1"/>
  <c r="BM71" i="1"/>
  <c r="BL36" i="1"/>
  <c r="BS36" i="1" s="1"/>
  <c r="BM36" i="1"/>
  <c r="BJ36" i="1"/>
  <c r="BQ36" i="1" s="1"/>
  <c r="BK36" i="1"/>
  <c r="BR36" i="1" s="1"/>
  <c r="BJ76" i="1"/>
  <c r="BQ76" i="1" s="1"/>
  <c r="BL76" i="1"/>
  <c r="BS76" i="1" s="1"/>
  <c r="BM76" i="1"/>
  <c r="BK76" i="1"/>
  <c r="BR76" i="1" s="1"/>
  <c r="BT97" i="1"/>
  <c r="BN97" i="1"/>
  <c r="BU97" i="1" s="1"/>
  <c r="BN105" i="1"/>
  <c r="BU105" i="1" s="1"/>
  <c r="BT105" i="1"/>
  <c r="BO105" i="1"/>
  <c r="BN101" i="1"/>
  <c r="BU101" i="1" s="1"/>
  <c r="BN95" i="1"/>
  <c r="BU95" i="1" s="1"/>
  <c r="BM62" i="1"/>
  <c r="BN62" i="1" s="1"/>
  <c r="BU62" i="1" s="1"/>
  <c r="BK47" i="1"/>
  <c r="BR47" i="1" s="1"/>
  <c r="BK113" i="1"/>
  <c r="BR113" i="1" s="1"/>
  <c r="BV104" i="1"/>
  <c r="BL31" i="1"/>
  <c r="BS31" i="1" s="1"/>
  <c r="BL12" i="1"/>
  <c r="BS12" i="1" s="1"/>
  <c r="BK17" i="1"/>
  <c r="BR17" i="1" s="1"/>
  <c r="BL15" i="1"/>
  <c r="BS15" i="1" s="1"/>
  <c r="BL41" i="1"/>
  <c r="BS41" i="1" s="1"/>
  <c r="BM43" i="1"/>
  <c r="BT43" i="1" s="1"/>
  <c r="BM18" i="1"/>
  <c r="BK18" i="1"/>
  <c r="BR18" i="1" s="1"/>
  <c r="BK64" i="1"/>
  <c r="BR64" i="1" s="1"/>
  <c r="BM64" i="1"/>
  <c r="BL64" i="1"/>
  <c r="BS64" i="1" s="1"/>
  <c r="BJ64" i="1"/>
  <c r="BQ64" i="1" s="1"/>
  <c r="BM78" i="1"/>
  <c r="BK78" i="1"/>
  <c r="BR78" i="1" s="1"/>
  <c r="BJ78" i="1"/>
  <c r="BQ78" i="1" s="1"/>
  <c r="BL78" i="1"/>
  <c r="BS78" i="1" s="1"/>
  <c r="BJ44" i="1"/>
  <c r="BQ44" i="1" s="1"/>
  <c r="BK44" i="1"/>
  <c r="BR44" i="1" s="1"/>
  <c r="BK80" i="1"/>
  <c r="BR80" i="1" s="1"/>
  <c r="BM80" i="1"/>
  <c r="BJ80" i="1"/>
  <c r="BL80" i="1"/>
  <c r="BS80" i="1" s="1"/>
  <c r="BM65" i="1"/>
  <c r="BK65" i="1"/>
  <c r="BR65" i="1" s="1"/>
  <c r="BJ65" i="1"/>
  <c r="BQ65" i="1" s="1"/>
  <c r="BL65" i="1"/>
  <c r="BS65" i="1" s="1"/>
  <c r="BN91" i="1"/>
  <c r="BU91" i="1" s="1"/>
  <c r="BM19" i="1"/>
  <c r="BK19" i="1"/>
  <c r="BR19" i="1" s="1"/>
  <c r="BL19" i="1"/>
  <c r="BS19" i="1" s="1"/>
  <c r="BJ19" i="1"/>
  <c r="BM57" i="1"/>
  <c r="BJ57" i="1"/>
  <c r="BQ57" i="1" s="1"/>
  <c r="BK57" i="1"/>
  <c r="BR57" i="1" s="1"/>
  <c r="BL57" i="1"/>
  <c r="BS57" i="1" s="1"/>
  <c r="BM66" i="1"/>
  <c r="BL66" i="1"/>
  <c r="BS66" i="1" s="1"/>
  <c r="BK66" i="1"/>
  <c r="BR66" i="1" s="1"/>
  <c r="BJ66" i="1"/>
  <c r="BQ66" i="1" s="1"/>
  <c r="BL47" i="1"/>
  <c r="BS47" i="1" s="1"/>
  <c r="BK34" i="1"/>
  <c r="BR34" i="1" s="1"/>
  <c r="BM12" i="1"/>
  <c r="BT12" i="1" s="1"/>
  <c r="BJ15" i="1"/>
  <c r="BQ15" i="1" s="1"/>
  <c r="BK16" i="1"/>
  <c r="BR16" i="1" s="1"/>
  <c r="BL16" i="1"/>
  <c r="BS16" i="1" s="1"/>
  <c r="BM16" i="1"/>
  <c r="BJ16" i="1"/>
  <c r="BQ16" i="1" s="1"/>
  <c r="BM70" i="1"/>
  <c r="BL70" i="1"/>
  <c r="BS70" i="1" s="1"/>
  <c r="BJ70" i="1"/>
  <c r="BQ70" i="1" s="1"/>
  <c r="BK70" i="1"/>
  <c r="BR70" i="1" s="1"/>
  <c r="BM74" i="1"/>
  <c r="BK74" i="1"/>
  <c r="BR74" i="1" s="1"/>
  <c r="BL74" i="1"/>
  <c r="BS74" i="1" s="1"/>
  <c r="BJ74" i="1"/>
  <c r="BQ74" i="1" s="1"/>
  <c r="BK48" i="1"/>
  <c r="BR48" i="1" s="1"/>
  <c r="BJ48" i="1"/>
  <c r="BQ48" i="1" s="1"/>
  <c r="BM48" i="1"/>
  <c r="BL48" i="1"/>
  <c r="BS48" i="1" s="1"/>
  <c r="BN93" i="1"/>
  <c r="BU93" i="1" s="1"/>
  <c r="BT93" i="1"/>
  <c r="BL53" i="1"/>
  <c r="BS53" i="1" s="1"/>
  <c r="BJ53" i="1"/>
  <c r="BQ53" i="1" s="1"/>
  <c r="BM53" i="1"/>
  <c r="BK53" i="1"/>
  <c r="BR53" i="1" s="1"/>
  <c r="BK50" i="1"/>
  <c r="BR50" i="1" s="1"/>
  <c r="BL50" i="1"/>
  <c r="BS50" i="1" s="1"/>
  <c r="BM50" i="1"/>
  <c r="BJ50" i="1"/>
  <c r="BQ50" i="1" s="1"/>
  <c r="BE115" i="1"/>
  <c r="BJ40" i="1"/>
  <c r="BQ40" i="1" s="1"/>
  <c r="BL40" i="1"/>
  <c r="BS40" i="1" s="1"/>
  <c r="BM40" i="1"/>
  <c r="BK40" i="1"/>
  <c r="BR40" i="1" s="1"/>
  <c r="BJ33" i="1"/>
  <c r="BQ33" i="1" s="1"/>
  <c r="BL33" i="1"/>
  <c r="BS33" i="1" s="1"/>
  <c r="BK33" i="1"/>
  <c r="BR33" i="1" s="1"/>
  <c r="BM33" i="1"/>
  <c r="BM30" i="1"/>
  <c r="BK30" i="1"/>
  <c r="BR30" i="1" s="1"/>
  <c r="BL30" i="1"/>
  <c r="BS30" i="1" s="1"/>
  <c r="BJ30" i="1"/>
  <c r="BQ30" i="1" s="1"/>
  <c r="O14" i="29"/>
  <c r="BD115" i="1"/>
  <c r="BN10" i="1"/>
  <c r="BU10" i="1" s="1"/>
  <c r="BT10" i="1"/>
  <c r="BN11" i="1"/>
  <c r="BU11" i="1" s="1"/>
  <c r="BT11" i="1"/>
  <c r="BC115" i="1"/>
  <c r="BO90" i="1"/>
  <c r="BQ90" i="1"/>
  <c r="BQ111" i="1"/>
  <c r="BS69" i="1"/>
  <c r="BL109" i="1"/>
  <c r="BS109" i="1" s="1"/>
  <c r="BK109" i="1"/>
  <c r="BR109" i="1" s="1"/>
  <c r="BJ109" i="1"/>
  <c r="BM109" i="1"/>
  <c r="BN75" i="1"/>
  <c r="BU75" i="1" s="1"/>
  <c r="BH55" i="1"/>
  <c r="BI55" i="1" s="1"/>
  <c r="F18" i="29"/>
  <c r="BQ47" i="1"/>
  <c r="K18" i="29"/>
  <c r="BB30" i="1"/>
  <c r="BG30" i="1" s="1"/>
  <c r="BN73" i="1"/>
  <c r="BU73" i="1" s="1"/>
  <c r="BT73" i="1"/>
  <c r="BN42" i="1"/>
  <c r="BU42" i="1" s="1"/>
  <c r="BT42" i="1"/>
  <c r="BN108" i="1"/>
  <c r="BU108" i="1" s="1"/>
  <c r="BT108" i="1"/>
  <c r="BO45" i="1"/>
  <c r="BT31" i="1"/>
  <c r="BN31" i="1"/>
  <c r="BU31" i="1" s="1"/>
  <c r="T115" i="1" l="1"/>
  <c r="H18" i="29" s="1"/>
  <c r="BN21" i="1"/>
  <c r="BU21" i="1" s="1"/>
  <c r="BN15" i="1"/>
  <c r="BU15" i="1" s="1"/>
  <c r="AO115" i="1"/>
  <c r="O18" i="29" s="1"/>
  <c r="BN26" i="1"/>
  <c r="BU26" i="1" s="1"/>
  <c r="BO97" i="1"/>
  <c r="BV89" i="1"/>
  <c r="BT96" i="1"/>
  <c r="BV96" i="1" s="1"/>
  <c r="BT87" i="1"/>
  <c r="BV87" i="1" s="1"/>
  <c r="BO75" i="1"/>
  <c r="BT69" i="1"/>
  <c r="BV69" i="1" s="1"/>
  <c r="BO101" i="1"/>
  <c r="BN107" i="1"/>
  <c r="BU107" i="1" s="1"/>
  <c r="BO89" i="1"/>
  <c r="BT8" i="1"/>
  <c r="BO46" i="1"/>
  <c r="BI8" i="1"/>
  <c r="BK8" i="1"/>
  <c r="BR8" i="1" s="1"/>
  <c r="BL8" i="1"/>
  <c r="BS8" i="1" s="1"/>
  <c r="BJ8" i="1"/>
  <c r="BQ8" i="1" s="1"/>
  <c r="BO73" i="1"/>
  <c r="BV100" i="1"/>
  <c r="BT106" i="1"/>
  <c r="BV106" i="1" s="1"/>
  <c r="BN67" i="1"/>
  <c r="BU67" i="1" s="1"/>
  <c r="BV67" i="1" s="1"/>
  <c r="BT59" i="1"/>
  <c r="BO82" i="1"/>
  <c r="BN32" i="1"/>
  <c r="BU32" i="1" s="1"/>
  <c r="BV32" i="1" s="1"/>
  <c r="BN29" i="1"/>
  <c r="BU29" i="1" s="1"/>
  <c r="BT111" i="1"/>
  <c r="BT84" i="1"/>
  <c r="BV84" i="1" s="1"/>
  <c r="BT13" i="1"/>
  <c r="BQ82" i="1"/>
  <c r="BN92" i="1"/>
  <c r="BU92" i="1" s="1"/>
  <c r="BN63" i="1"/>
  <c r="BU63" i="1" s="1"/>
  <c r="BN25" i="1"/>
  <c r="BU25" i="1" s="1"/>
  <c r="BT79" i="1"/>
  <c r="BV79" i="1" s="1"/>
  <c r="BN39" i="1"/>
  <c r="BU39" i="1" s="1"/>
  <c r="BV39" i="1" s="1"/>
  <c r="BO63" i="1"/>
  <c r="BO88" i="1"/>
  <c r="BO100" i="1"/>
  <c r="BN47" i="1"/>
  <c r="BU47" i="1" s="1"/>
  <c r="BV47" i="1" s="1"/>
  <c r="BO83" i="1"/>
  <c r="BN72" i="1"/>
  <c r="BU72" i="1" s="1"/>
  <c r="BV72" i="1" s="1"/>
  <c r="BT83" i="1"/>
  <c r="BV83" i="1" s="1"/>
  <c r="BT85" i="1"/>
  <c r="BV85" i="1" s="1"/>
  <c r="BV63" i="1"/>
  <c r="BT35" i="1"/>
  <c r="BV35" i="1" s="1"/>
  <c r="BN34" i="1"/>
  <c r="BU34" i="1" s="1"/>
  <c r="BV34" i="1" s="1"/>
  <c r="BO99" i="1"/>
  <c r="BT20" i="1"/>
  <c r="BV20" i="1" s="1"/>
  <c r="BO39" i="1"/>
  <c r="BO92" i="1"/>
  <c r="BO110" i="1"/>
  <c r="BO84" i="1"/>
  <c r="BT82" i="1"/>
  <c r="BT9" i="1"/>
  <c r="BV9" i="1" s="1"/>
  <c r="BN14" i="1"/>
  <c r="BU14" i="1" s="1"/>
  <c r="BV14" i="1" s="1"/>
  <c r="BO85" i="1"/>
  <c r="BN102" i="1"/>
  <c r="BU102" i="1" s="1"/>
  <c r="BT54" i="1"/>
  <c r="BV54" i="1" s="1"/>
  <c r="BT113" i="1"/>
  <c r="BV113" i="1" s="1"/>
  <c r="BO98" i="1"/>
  <c r="BO11" i="1"/>
  <c r="BO93" i="1"/>
  <c r="BO25" i="1"/>
  <c r="BN44" i="1"/>
  <c r="BU44" i="1" s="1"/>
  <c r="BV44" i="1" s="1"/>
  <c r="BO87" i="1"/>
  <c r="BO59" i="1"/>
  <c r="BO21" i="1"/>
  <c r="BO111" i="1"/>
  <c r="BO22" i="1"/>
  <c r="BT46" i="1"/>
  <c r="BV46" i="1" s="1"/>
  <c r="BT81" i="1"/>
  <c r="BV81" i="1" s="1"/>
  <c r="BO61" i="1"/>
  <c r="BO20" i="1"/>
  <c r="BO106" i="1"/>
  <c r="BO79" i="1"/>
  <c r="BO96" i="1"/>
  <c r="BN110" i="1"/>
  <c r="BU110" i="1" s="1"/>
  <c r="BO13" i="1"/>
  <c r="BT52" i="1"/>
  <c r="BV52" i="1" s="1"/>
  <c r="BV15" i="1"/>
  <c r="BO91" i="1"/>
  <c r="BO72" i="1"/>
  <c r="BT61" i="1"/>
  <c r="BN61" i="1"/>
  <c r="BU61" i="1" s="1"/>
  <c r="BN22" i="1"/>
  <c r="BU22" i="1" s="1"/>
  <c r="BT22" i="1"/>
  <c r="BT62" i="1"/>
  <c r="BV62" i="1" s="1"/>
  <c r="BQ110" i="1"/>
  <c r="BR25" i="1"/>
  <c r="BV25" i="1" s="1"/>
  <c r="BO62" i="1"/>
  <c r="BO54" i="1"/>
  <c r="BT38" i="1"/>
  <c r="BV38" i="1" s="1"/>
  <c r="BT88" i="1"/>
  <c r="BO86" i="1"/>
  <c r="BO107" i="1"/>
  <c r="BN86" i="1"/>
  <c r="BU86" i="1" s="1"/>
  <c r="BT86" i="1"/>
  <c r="BO41" i="1"/>
  <c r="BO102" i="1"/>
  <c r="BV93" i="1"/>
  <c r="BN88" i="1"/>
  <c r="BU88" i="1" s="1"/>
  <c r="BV98" i="1"/>
  <c r="BO35" i="1"/>
  <c r="BV21" i="1"/>
  <c r="BO95" i="1"/>
  <c r="BN112" i="1"/>
  <c r="BU112" i="1" s="1"/>
  <c r="BV112" i="1" s="1"/>
  <c r="BT27" i="1"/>
  <c r="BV27" i="1" s="1"/>
  <c r="BN51" i="1"/>
  <c r="BU51" i="1" s="1"/>
  <c r="BV51" i="1" s="1"/>
  <c r="BO52" i="1"/>
  <c r="BV92" i="1"/>
  <c r="BO81" i="1"/>
  <c r="BO108" i="1"/>
  <c r="BN24" i="1"/>
  <c r="BU24" i="1" s="1"/>
  <c r="BO112" i="1"/>
  <c r="BO51" i="1"/>
  <c r="BN37" i="1"/>
  <c r="BU37" i="1" s="1"/>
  <c r="BV37" i="1" s="1"/>
  <c r="BN41" i="1"/>
  <c r="BU41" i="1" s="1"/>
  <c r="BV41" i="1" s="1"/>
  <c r="BO10" i="1"/>
  <c r="BV99" i="1"/>
  <c r="BO37" i="1"/>
  <c r="BO9" i="1"/>
  <c r="BT77" i="1"/>
  <c r="BN77" i="1"/>
  <c r="BU77" i="1" s="1"/>
  <c r="BO77" i="1"/>
  <c r="BO58" i="1"/>
  <c r="BO64" i="1"/>
  <c r="BN58" i="1"/>
  <c r="BU58" i="1" s="1"/>
  <c r="BT58" i="1"/>
  <c r="BO69" i="1"/>
  <c r="BN17" i="1"/>
  <c r="BU17" i="1" s="1"/>
  <c r="BV17" i="1" s="1"/>
  <c r="BO24" i="1"/>
  <c r="BO113" i="1"/>
  <c r="BO49" i="1"/>
  <c r="BV10" i="1"/>
  <c r="BO38" i="1"/>
  <c r="BN49" i="1"/>
  <c r="BU49" i="1" s="1"/>
  <c r="BT49" i="1"/>
  <c r="BO67" i="1"/>
  <c r="BN12" i="1"/>
  <c r="BU12" i="1" s="1"/>
  <c r="BV12" i="1" s="1"/>
  <c r="BN43" i="1"/>
  <c r="BU43" i="1" s="1"/>
  <c r="BV43" i="1" s="1"/>
  <c r="BO26" i="1"/>
  <c r="BO17" i="1"/>
  <c r="BO56" i="1"/>
  <c r="BO60" i="1"/>
  <c r="BO31" i="1"/>
  <c r="BT68" i="1"/>
  <c r="BN68" i="1"/>
  <c r="BU68" i="1" s="1"/>
  <c r="BV75" i="1"/>
  <c r="BV90" i="1"/>
  <c r="BO14" i="1"/>
  <c r="BO32" i="1"/>
  <c r="BO42" i="1"/>
  <c r="BV11" i="1"/>
  <c r="BO12" i="1"/>
  <c r="BO43" i="1"/>
  <c r="BO65" i="1"/>
  <c r="BV91" i="1"/>
  <c r="BV88" i="1"/>
  <c r="BV105" i="1"/>
  <c r="BO27" i="1"/>
  <c r="BO28" i="1"/>
  <c r="BO68" i="1"/>
  <c r="BT56" i="1"/>
  <c r="BN56" i="1"/>
  <c r="BU56" i="1" s="1"/>
  <c r="BO29" i="1"/>
  <c r="BN23" i="1"/>
  <c r="BU23" i="1" s="1"/>
  <c r="BV23" i="1" s="1"/>
  <c r="BO23" i="1"/>
  <c r="BN28" i="1"/>
  <c r="BU28" i="1" s="1"/>
  <c r="BT28" i="1"/>
  <c r="BV29" i="1"/>
  <c r="BV73" i="1"/>
  <c r="BV108" i="1"/>
  <c r="BN80" i="1"/>
  <c r="BU80" i="1" s="1"/>
  <c r="BT80" i="1"/>
  <c r="BT71" i="1"/>
  <c r="BN71" i="1"/>
  <c r="BU71" i="1" s="1"/>
  <c r="BO44" i="1"/>
  <c r="BV31" i="1"/>
  <c r="BO76" i="1"/>
  <c r="BO18" i="1"/>
  <c r="BV59" i="1"/>
  <c r="BN16" i="1"/>
  <c r="BU16" i="1" s="1"/>
  <c r="BT16" i="1"/>
  <c r="BV101" i="1"/>
  <c r="BT65" i="1"/>
  <c r="BN65" i="1"/>
  <c r="BU65" i="1" s="1"/>
  <c r="BN18" i="1"/>
  <c r="BU18" i="1" s="1"/>
  <c r="BT18" i="1"/>
  <c r="BO48" i="1"/>
  <c r="BV107" i="1"/>
  <c r="BV97" i="1"/>
  <c r="BN76" i="1"/>
  <c r="BU76" i="1" s="1"/>
  <c r="BT76" i="1"/>
  <c r="BO74" i="1"/>
  <c r="BO71" i="1"/>
  <c r="BT66" i="1"/>
  <c r="BN66" i="1"/>
  <c r="BU66" i="1" s="1"/>
  <c r="BN57" i="1"/>
  <c r="BU57" i="1" s="1"/>
  <c r="BT57" i="1"/>
  <c r="BN19" i="1"/>
  <c r="BU19" i="1" s="1"/>
  <c r="BT19" i="1"/>
  <c r="BT64" i="1"/>
  <c r="BN64" i="1"/>
  <c r="BU64" i="1" s="1"/>
  <c r="BO16" i="1"/>
  <c r="BO57" i="1"/>
  <c r="BT36" i="1"/>
  <c r="BN36" i="1"/>
  <c r="BU36" i="1" s="1"/>
  <c r="BT60" i="1"/>
  <c r="BN60" i="1"/>
  <c r="BU60" i="1" s="1"/>
  <c r="BO78" i="1"/>
  <c r="BO47" i="1"/>
  <c r="BO34" i="1"/>
  <c r="BN48" i="1"/>
  <c r="BU48" i="1" s="1"/>
  <c r="BT48" i="1"/>
  <c r="BN74" i="1"/>
  <c r="BU74" i="1" s="1"/>
  <c r="BT74" i="1"/>
  <c r="BT70" i="1"/>
  <c r="BN70" i="1"/>
  <c r="BU70" i="1" s="1"/>
  <c r="BO15" i="1"/>
  <c r="BQ19" i="1"/>
  <c r="BO19" i="1"/>
  <c r="BO36" i="1"/>
  <c r="BQ80" i="1"/>
  <c r="BO80" i="1"/>
  <c r="BT78" i="1"/>
  <c r="BN78" i="1"/>
  <c r="BU78" i="1" s="1"/>
  <c r="BO70" i="1"/>
  <c r="BV95" i="1"/>
  <c r="BO66" i="1"/>
  <c r="BT53" i="1"/>
  <c r="BN53" i="1"/>
  <c r="BU53" i="1" s="1"/>
  <c r="BO53" i="1"/>
  <c r="BT50" i="1"/>
  <c r="BN50" i="1"/>
  <c r="BU50" i="1" s="1"/>
  <c r="BO50" i="1"/>
  <c r="BV42" i="1"/>
  <c r="BT40" i="1"/>
  <c r="BN40" i="1"/>
  <c r="BU40" i="1" s="1"/>
  <c r="BO40" i="1"/>
  <c r="BT33" i="1"/>
  <c r="BN33" i="1"/>
  <c r="BU33" i="1" s="1"/>
  <c r="BO33" i="1"/>
  <c r="BN30" i="1"/>
  <c r="BU30" i="1" s="1"/>
  <c r="BT30" i="1"/>
  <c r="BV26" i="1"/>
  <c r="BV24" i="1"/>
  <c r="BV13" i="1"/>
  <c r="BB115" i="1"/>
  <c r="BU8" i="1"/>
  <c r="BT109" i="1"/>
  <c r="BN109" i="1"/>
  <c r="BU109" i="1" s="1"/>
  <c r="BV111" i="1"/>
  <c r="BM55" i="1"/>
  <c r="BL55" i="1"/>
  <c r="BK55" i="1"/>
  <c r="BH115" i="1"/>
  <c r="BJ55" i="1"/>
  <c r="BQ109" i="1"/>
  <c r="BO109" i="1"/>
  <c r="BV102" i="1"/>
  <c r="BV82" i="1" l="1"/>
  <c r="BO8" i="1"/>
  <c r="BV8" i="1"/>
  <c r="BV68" i="1"/>
  <c r="BV61" i="1"/>
  <c r="BV22" i="1"/>
  <c r="BV110" i="1"/>
  <c r="BV86" i="1"/>
  <c r="BV18" i="1"/>
  <c r="BV57" i="1"/>
  <c r="BV56" i="1"/>
  <c r="BV58" i="1"/>
  <c r="BV78" i="1"/>
  <c r="BV70" i="1"/>
  <c r="BV48" i="1"/>
  <c r="BV60" i="1"/>
  <c r="BV19" i="1"/>
  <c r="BV66" i="1"/>
  <c r="BV77" i="1"/>
  <c r="BV49" i="1"/>
  <c r="BV80" i="1"/>
  <c r="BV74" i="1"/>
  <c r="BV64" i="1"/>
  <c r="BV109" i="1"/>
  <c r="BV76" i="1"/>
  <c r="BV65" i="1"/>
  <c r="BV28" i="1"/>
  <c r="BV33" i="1"/>
  <c r="BV16" i="1"/>
  <c r="BV36" i="1"/>
  <c r="BV71" i="1"/>
  <c r="BV53" i="1"/>
  <c r="BV50" i="1"/>
  <c r="BV40" i="1"/>
  <c r="BV30" i="1"/>
  <c r="BQ55" i="1"/>
  <c r="BO55" i="1"/>
  <c r="BJ115" i="1"/>
  <c r="BN55" i="1"/>
  <c r="BT55" i="1"/>
  <c r="BT115" i="1" s="1"/>
  <c r="BM115" i="1"/>
  <c r="BS55" i="1"/>
  <c r="BS115" i="1" s="1"/>
  <c r="BL115" i="1"/>
  <c r="BR55" i="1"/>
  <c r="BR115" i="1" s="1"/>
  <c r="BK115" i="1"/>
  <c r="BG115" i="1"/>
  <c r="BO30" i="1" l="1"/>
  <c r="BO115" i="1" s="1"/>
  <c r="BI115" i="1"/>
  <c r="M18" i="29" s="1"/>
  <c r="BQ115" i="1"/>
  <c r="BU55" i="1"/>
  <c r="BU115" i="1" s="1"/>
  <c r="BN115" i="1"/>
  <c r="BV55" i="1" l="1"/>
  <c r="BV115" i="1" s="1"/>
</calcChain>
</file>

<file path=xl/comments1.xml><?xml version="1.0" encoding="utf-8"?>
<comments xmlns="http://schemas.openxmlformats.org/spreadsheetml/2006/main">
  <authors>
    <author>System Administrator</author>
    <author>Wendi Wheeler</author>
  </authors>
  <commentList>
    <comment ref="W7" authorId="0">
      <text>
        <r>
          <rPr>
            <b/>
            <sz val="8"/>
            <color indexed="81"/>
            <rFont val="Tahoma"/>
            <family val="2"/>
          </rPr>
          <t>If text changes to RED year is before project start date</t>
        </r>
      </text>
    </comment>
    <comment ref="X7" authorId="0">
      <text>
        <r>
          <rPr>
            <b/>
            <sz val="8"/>
            <color indexed="81"/>
            <rFont val="Tahoma"/>
            <family val="2"/>
          </rPr>
          <t>To be completed once project is implemented</t>
        </r>
      </text>
    </comment>
    <comment ref="AA7" authorId="0">
      <text>
        <r>
          <rPr>
            <sz val="8"/>
            <color indexed="81"/>
            <rFont val="Tahoma"/>
            <family val="2"/>
          </rPr>
          <t>Please enter the number of years the project will last, e.g. new boiler lasts approximately 15 years.  NPV calc works to a maximum of 25 years</t>
        </r>
      </text>
    </comment>
    <comment ref="BI45" authorId="1">
      <text>
        <r>
          <rPr>
            <b/>
            <sz val="8"/>
            <color indexed="81"/>
            <rFont val="Tahoma"/>
            <family val="2"/>
          </rPr>
          <t>Wendi Wheeler:</t>
        </r>
        <r>
          <rPr>
            <sz val="8"/>
            <color indexed="81"/>
            <rFont val="Tahoma"/>
            <family val="2"/>
          </rPr>
          <t xml:space="preserve">
Additional columns installed so although the existing columns will save this amount, overall costs have actually increased.
</t>
        </r>
      </text>
    </comment>
    <comment ref="BJ45" authorId="1">
      <text>
        <r>
          <rPr>
            <b/>
            <sz val="8"/>
            <color indexed="81"/>
            <rFont val="Tahoma"/>
            <family val="2"/>
          </rPr>
          <t>Wendi Wheeler:</t>
        </r>
        <r>
          <rPr>
            <sz val="8"/>
            <color indexed="81"/>
            <rFont val="Tahoma"/>
            <family val="2"/>
          </rPr>
          <t xml:space="preserve">
Additional columns installed so although the existing columns will save this amount, overall costs have actually increased.
</t>
        </r>
      </text>
    </comment>
    <comment ref="BK45" authorId="1">
      <text>
        <r>
          <rPr>
            <b/>
            <sz val="8"/>
            <color indexed="81"/>
            <rFont val="Tahoma"/>
            <family val="2"/>
          </rPr>
          <t>Wendi Wheeler:</t>
        </r>
        <r>
          <rPr>
            <sz val="8"/>
            <color indexed="81"/>
            <rFont val="Tahoma"/>
            <family val="2"/>
          </rPr>
          <t xml:space="preserve">
Additional columns installed so although the existing columns will save this amount, overall costs have actually increased.
</t>
        </r>
      </text>
    </comment>
    <comment ref="BL45" authorId="1">
      <text>
        <r>
          <rPr>
            <b/>
            <sz val="8"/>
            <color indexed="81"/>
            <rFont val="Tahoma"/>
            <family val="2"/>
          </rPr>
          <t>Wendi Wheeler:</t>
        </r>
        <r>
          <rPr>
            <sz val="8"/>
            <color indexed="81"/>
            <rFont val="Tahoma"/>
            <family val="2"/>
          </rPr>
          <t xml:space="preserve">
Additional columns installed so although the existing columns will save this amount, overall costs have actually increased.
</t>
        </r>
      </text>
    </comment>
    <comment ref="BM45" authorId="1">
      <text>
        <r>
          <rPr>
            <b/>
            <sz val="8"/>
            <color indexed="81"/>
            <rFont val="Tahoma"/>
            <family val="2"/>
          </rPr>
          <t>Wendi Wheeler:</t>
        </r>
        <r>
          <rPr>
            <sz val="8"/>
            <color indexed="81"/>
            <rFont val="Tahoma"/>
            <family val="2"/>
          </rPr>
          <t xml:space="preserve">
Additional columns installed so although the existing columns will save this amount, overall costs have actually increased.
</t>
        </r>
      </text>
    </comment>
  </commentList>
</comments>
</file>

<file path=xl/sharedStrings.xml><?xml version="1.0" encoding="utf-8"?>
<sst xmlns="http://schemas.openxmlformats.org/spreadsheetml/2006/main" count="167" uniqueCount="147">
  <si>
    <t>add…</t>
  </si>
  <si>
    <t>Project Ref. Number</t>
  </si>
  <si>
    <t>Opportunity/project</t>
  </si>
  <si>
    <t>Project start year</t>
  </si>
  <si>
    <t>Predicted year of first energy savings</t>
  </si>
  <si>
    <t>ACTUAL year of first energy savings</t>
  </si>
  <si>
    <t>Lifetime of project from start year (years)</t>
  </si>
  <si>
    <t xml:space="preserve">Current Status of Project </t>
  </si>
  <si>
    <t>Project owner</t>
  </si>
  <si>
    <t>Not yet commenced</t>
  </si>
  <si>
    <t>Complete</t>
  </si>
  <si>
    <t>Percent complete</t>
  </si>
  <si>
    <t>Last Update</t>
  </si>
  <si>
    <t>Projected CO2 savings as reported %</t>
  </si>
  <si>
    <t>Elec 1</t>
  </si>
  <si>
    <t>Elec 2</t>
  </si>
  <si>
    <t>Gas 1</t>
  </si>
  <si>
    <t>Gas 2</t>
  </si>
  <si>
    <t>Projected elec £ savings as reported</t>
  </si>
  <si>
    <t>Projected gas £ savings as reported</t>
  </si>
  <si>
    <t>Projected elec kWh savings as reported</t>
  </si>
  <si>
    <t>Projected gas kWh savings as reported</t>
  </si>
  <si>
    <t>Diesel1</t>
  </si>
  <si>
    <t>Diesel2</t>
  </si>
  <si>
    <t>Projected diesel £ savings as reported</t>
  </si>
  <si>
    <t>Total projected energy savings p/a when fully implemented</t>
  </si>
  <si>
    <t>Standard cost increase p/a</t>
  </si>
  <si>
    <t>Standard rate cost avoidance to yr 5</t>
  </si>
  <si>
    <t xml:space="preserve"> </t>
  </si>
  <si>
    <t>RAG Status</t>
  </si>
  <si>
    <t>Electricity</t>
  </si>
  <si>
    <t>Estimation quality</t>
  </si>
  <si>
    <t>Senior Responsible Officer</t>
  </si>
  <si>
    <t>Projected cost savings p/a £</t>
  </si>
  <si>
    <t>Steps needed to implement action</t>
  </si>
  <si>
    <t>Barriers to success</t>
  </si>
  <si>
    <t>Support/resource requirements</t>
  </si>
  <si>
    <t>Total projected energy savings  this year (at current unit rates)</t>
  </si>
  <si>
    <t>Total projected energy savings  Year +1 (at current unit rates)</t>
  </si>
  <si>
    <t>Total projected energy savings  Year +2 (at current unit rates)</t>
  </si>
  <si>
    <t>Total projected energy savings  Year +3 (at current unit rates)</t>
  </si>
  <si>
    <t>Total projected energy savings Year +4 (at current unit rates)</t>
  </si>
  <si>
    <t>Total projected energy savings Year +5 (at current unit rates)</t>
  </si>
  <si>
    <t>Projected cost savings over 5 years (at average current prices)</t>
  </si>
  <si>
    <t xml:space="preserve">Standard rate yr1  </t>
  </si>
  <si>
    <t>Standard rate yr2</t>
  </si>
  <si>
    <t xml:space="preserve">Standard rate yr3 </t>
  </si>
  <si>
    <t xml:space="preserve">Standard rate yr4   </t>
  </si>
  <si>
    <t xml:space="preserve">Standard rate yr5 </t>
  </si>
  <si>
    <t>Network Rail Energy &amp; Carbon Efficiency Programme</t>
  </si>
  <si>
    <t>Grand Total</t>
  </si>
  <si>
    <t xml:space="preserve">Business Unit : </t>
  </si>
  <si>
    <t>Utility 1</t>
  </si>
  <si>
    <t>Utility 2</t>
  </si>
  <si>
    <t>Amount saved Utility 1</t>
  </si>
  <si>
    <t>Amount saved Utility 2</t>
  </si>
  <si>
    <t>CO2e saved Utility 1 (tonnes)</t>
  </si>
  <si>
    <t>CO2e saved Utility 2 (tonnes)</t>
  </si>
  <si>
    <t>Utility 1 estimated cost savings</t>
  </si>
  <si>
    <t>Utility 2 estimated cost savings</t>
  </si>
  <si>
    <t>Fuel</t>
  </si>
  <si>
    <t>Gas</t>
  </si>
  <si>
    <t>Diesel</t>
  </si>
  <si>
    <t>Petrol</t>
  </si>
  <si>
    <t>Nominal unit costs</t>
  </si>
  <si>
    <t>Project status</t>
  </si>
  <si>
    <t>RAG</t>
  </si>
  <si>
    <t>2018/19</t>
  </si>
  <si>
    <t>2019/20</t>
  </si>
  <si>
    <t>2020/21</t>
  </si>
  <si>
    <t>2021/22</t>
  </si>
  <si>
    <t>2022/23</t>
  </si>
  <si>
    <t>2023/24</t>
  </si>
  <si>
    <t>2024/25</t>
  </si>
  <si>
    <t>2025/26</t>
  </si>
  <si>
    <t>2026/27</t>
  </si>
  <si>
    <t>2027/28</t>
  </si>
  <si>
    <t>2028/29</t>
  </si>
  <si>
    <t>2029/30</t>
  </si>
  <si>
    <t>Planning/design</t>
  </si>
  <si>
    <t>In delivery</t>
  </si>
  <si>
    <t>Delayed</t>
  </si>
  <si>
    <t>Abandoned</t>
  </si>
  <si>
    <t>Red</t>
  </si>
  <si>
    <t>Amber</t>
  </si>
  <si>
    <t>Green</t>
  </si>
  <si>
    <t>Not yet quantified</t>
  </si>
  <si>
    <t>Rough estimate</t>
  </si>
  <si>
    <t>Initial quantification</t>
  </si>
  <si>
    <t>Fully quantified</t>
  </si>
  <si>
    <t>Guaranteed savings</t>
  </si>
  <si>
    <t>Reference years</t>
  </si>
  <si>
    <t>Project Costs (£)</t>
  </si>
  <si>
    <t>Opex or Capex?</t>
  </si>
  <si>
    <t>Opex/capex</t>
  </si>
  <si>
    <t>OpEx</t>
  </si>
  <si>
    <t>CapEx</t>
  </si>
  <si>
    <t>CO2e factors (kg)</t>
  </si>
  <si>
    <t>Projected CO2e savings p/a
(tonnes)</t>
  </si>
  <si>
    <t>Petrol1</t>
  </si>
  <si>
    <t>Petrol2</t>
  </si>
  <si>
    <t>Projected petrol ltr savings as reported</t>
  </si>
  <si>
    <t>Projected diesel ltr savings as reported</t>
  </si>
  <si>
    <t>Projected PETROL £ savings as reported</t>
  </si>
  <si>
    <t>Project &amp; Opportunities Register</t>
  </si>
  <si>
    <t>Total programme cost</t>
  </si>
  <si>
    <t>Opex</t>
  </si>
  <si>
    <t>Capex</t>
  </si>
  <si>
    <t>Total</t>
  </si>
  <si>
    <t>kWh</t>
  </si>
  <si>
    <t>£</t>
  </si>
  <si>
    <r>
      <t>CO</t>
    </r>
    <r>
      <rPr>
        <b/>
        <vertAlign val="subscript"/>
        <sz val="10"/>
        <color indexed="9"/>
        <rFont val="Arial"/>
        <family val="2"/>
      </rPr>
      <t>2</t>
    </r>
  </si>
  <si>
    <t>Project summary</t>
  </si>
  <si>
    <t>Progress to date</t>
  </si>
  <si>
    <t>Total potential elec</t>
  </si>
  <si>
    <t>Total potential gas</t>
  </si>
  <si>
    <t>Total potential diesel</t>
  </si>
  <si>
    <t>Total potential petrol</t>
  </si>
  <si>
    <t>Project &amp; Opportunities register managed by :</t>
  </si>
  <si>
    <t>Last update on :</t>
  </si>
  <si>
    <t>Route Energy Lead :</t>
  </si>
  <si>
    <t>Notes : 
Progress to date is based on percentage completion of individual projects to provide an estimated overview of project.  Actual savings will be assessed at the end of each year during annual reporting of greenhouse gas emissions.
Cost savings are indicative based on the amount of energy saved and may be offset by operation or comfort improvement and/or cost avoidance due to the impact of rising fuel bills.</t>
  </si>
  <si>
    <r>
      <t xml:space="preserve">Total projected savings
</t>
    </r>
    <r>
      <rPr>
        <b/>
        <sz val="10"/>
        <color indexed="18"/>
        <rFont val="Arial"/>
        <family val="2"/>
      </rPr>
      <t>per annum</t>
    </r>
  </si>
  <si>
    <t>Update status</t>
  </si>
  <si>
    <t>Days since update</t>
  </si>
  <si>
    <t>Projects</t>
  </si>
  <si>
    <t>Overdue</t>
  </si>
  <si>
    <t>Total projected  £ savings p/a Currently achieved</t>
  </si>
  <si>
    <t>Updates overdue</t>
  </si>
  <si>
    <t>Red RAG status</t>
  </si>
  <si>
    <t>Flagged Red</t>
  </si>
  <si>
    <t>Projected cost savings</t>
  </si>
  <si>
    <t>Cost savings achieved to date</t>
  </si>
  <si>
    <t>Overview of projects by project owner</t>
  </si>
  <si>
    <t>Stand alone cost savings (not related to energy reduction)</t>
  </si>
  <si>
    <t>Screenshot taken 20/12/17</t>
  </si>
  <si>
    <t>Water</t>
  </si>
  <si>
    <t>2017/18</t>
  </si>
  <si>
    <t>Completed projects funding</t>
  </si>
  <si>
    <t>Electricity supplies from Network Rail to Virgin Trains West Coast from the Crewe Station from 30/11/2015 to 30/03/2017 Meter 1 start reading 30/03/2017</t>
  </si>
  <si>
    <t>Electricity supplies from Network Rail to DRS (Crewe) 1314-1516</t>
  </si>
  <si>
    <t>One-off savings currently achieved</t>
  </si>
  <si>
    <t>IsProject?</t>
  </si>
  <si>
    <t>Open</t>
  </si>
  <si>
    <t>Closed</t>
  </si>
  <si>
    <t>Project status Convert to</t>
  </si>
  <si>
    <t>Open or 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</si>
</sst>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quot;£&quot;#,##0"/>
    <numFmt numFmtId="165" formatCode="_-* #,##0_-;\-* #,##0_-;_-* &quot;-&quot;??_-;_-@_-"/>
    <numFmt numFmtId="166" formatCode="_-* #,##0.0_-;\-* #,##0.0_-;_-* &quot;-&quot;??_-;_-@_-"/>
    <numFmt numFmtId="167" formatCode="dd/mm/yyyy;@"/>
    <numFmt numFmtId="168" formatCode="0.0%"/>
    <numFmt numFmtId="169" formatCode="0.0000"/>
    <numFmt numFmtId="170" formatCode="_-* #,##0.000_-;\-* #,##0.000_-;_-* &quot;-&quot;??_-;_-@_-"/>
    <numFmt numFmtId="173" formatCode="_-&quot;£&quot;* #,##0_-;\-&quot;£&quot;* #,##0_-;_-&quot;£&quot;* &quot;-&quot;??_-;_-@_-"/>
  </numFmts>
  <fonts count="28" x14ac:knownFonts="1">
    <font>
      <sz val="10"/>
      <name val="Arial"/>
    </font>
    <font>
      <sz val="10"/>
      <name val="Arial"/>
      <family val="2"/>
    </font>
    <font>
      <b/>
      <sz val="10"/>
      <name val="Arial"/>
      <family val="2"/>
    </font>
    <font>
      <u/>
      <sz val="9"/>
      <color indexed="12"/>
      <name val="Arial"/>
      <family val="2"/>
    </font>
    <font>
      <sz val="10"/>
      <name val="Arial"/>
      <family val="2"/>
    </font>
    <font>
      <b/>
      <sz val="8"/>
      <color indexed="81"/>
      <name val="Tahoma"/>
      <family val="2"/>
    </font>
    <font>
      <sz val="8"/>
      <color indexed="81"/>
      <name val="Tahoma"/>
      <family val="2"/>
    </font>
    <font>
      <sz val="8"/>
      <name val="Arial"/>
      <family val="2"/>
    </font>
    <font>
      <sz val="10"/>
      <color indexed="10"/>
      <name val="Arial"/>
      <family val="2"/>
    </font>
    <font>
      <b/>
      <sz val="24"/>
      <color indexed="18"/>
      <name val="Arial"/>
      <family val="2"/>
    </font>
    <font>
      <sz val="10"/>
      <name val="Arial"/>
      <family val="2"/>
    </font>
    <font>
      <sz val="9"/>
      <name val="Arial"/>
      <family val="2"/>
    </font>
    <font>
      <sz val="10"/>
      <name val="Arial"/>
      <family val="2"/>
    </font>
    <font>
      <sz val="10"/>
      <color indexed="9"/>
      <name val="Arial"/>
      <family val="2"/>
    </font>
    <font>
      <sz val="10"/>
      <name val="Helv"/>
      <family val="2"/>
    </font>
    <font>
      <b/>
      <vertAlign val="subscript"/>
      <sz val="10"/>
      <color indexed="9"/>
      <name val="Arial"/>
      <family val="2"/>
    </font>
    <font>
      <b/>
      <sz val="14"/>
      <color indexed="18"/>
      <name val="Arial"/>
      <family val="2"/>
    </font>
    <font>
      <b/>
      <sz val="18"/>
      <name val="Arial"/>
      <family val="2"/>
    </font>
    <font>
      <b/>
      <sz val="10"/>
      <color indexed="18"/>
      <name val="Arial"/>
      <family val="2"/>
    </font>
    <font>
      <sz val="10"/>
      <name val="Arial"/>
      <family val="2"/>
    </font>
    <font>
      <sz val="11"/>
      <color theme="1"/>
      <name val="Calibri"/>
      <family val="2"/>
      <scheme val="minor"/>
    </font>
    <font>
      <b/>
      <sz val="12"/>
      <color theme="0"/>
      <name val="Calibri"/>
      <family val="2"/>
      <scheme val="minor"/>
    </font>
    <font>
      <sz val="10"/>
      <color theme="0"/>
      <name val="Arial"/>
      <family val="2"/>
    </font>
    <font>
      <b/>
      <sz val="10"/>
      <color theme="0"/>
      <name val="Arial"/>
      <family val="2"/>
    </font>
    <font>
      <b/>
      <sz val="10"/>
      <color theme="4" tint="-0.249977111117893"/>
      <name val="Arial"/>
      <family val="2"/>
    </font>
    <font>
      <sz val="10"/>
      <color theme="4" tint="-0.249977111117893"/>
      <name val="Arial"/>
      <family val="2"/>
    </font>
    <font>
      <i/>
      <sz val="8"/>
      <color theme="8" tint="-0.499984740745262"/>
      <name val="Arial"/>
      <family val="2"/>
    </font>
    <font>
      <u/>
      <sz val="10"/>
      <color indexed="12"/>
      <name val="Arial"/>
      <family val="2"/>
    </font>
  </fonts>
  <fills count="13">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8"/>
        <bgColor indexed="64"/>
      </patternFill>
    </fill>
    <fill>
      <patternFill patternType="solid">
        <fgColor theme="7"/>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C000"/>
      </left>
      <right style="medium">
        <color rgb="FFFFC000"/>
      </right>
      <top style="medium">
        <color rgb="FFFFC000"/>
      </top>
      <bottom style="medium">
        <color rgb="FFFFC000"/>
      </bottom>
      <diagonal/>
    </border>
    <border>
      <left style="medium">
        <color rgb="FF00B050"/>
      </left>
      <right style="medium">
        <color rgb="FF00B050"/>
      </right>
      <top style="medium">
        <color rgb="FF00B050"/>
      </top>
      <bottom style="medium">
        <color rgb="FF00B050"/>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92D050"/>
      </left>
      <right style="medium">
        <color rgb="FF92D050"/>
      </right>
      <top style="medium">
        <color rgb="FF92D050"/>
      </top>
      <bottom style="medium">
        <color rgb="FF92D050"/>
      </bottom>
      <diagonal/>
    </border>
    <border>
      <left style="medium">
        <color theme="8"/>
      </left>
      <right style="medium">
        <color theme="8"/>
      </right>
      <top style="medium">
        <color theme="8"/>
      </top>
      <bottom style="medium">
        <color theme="8"/>
      </bottom>
      <diagonal/>
    </border>
    <border>
      <left style="medium">
        <color theme="7"/>
      </left>
      <right style="medium">
        <color theme="7"/>
      </right>
      <top style="medium">
        <color theme="7"/>
      </top>
      <bottom style="medium">
        <color theme="7"/>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style="medium">
        <color rgb="FF92D050"/>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20" fillId="0" borderId="0"/>
    <xf numFmtId="0" fontId="20" fillId="0" borderId="0"/>
    <xf numFmtId="9" fontId="1" fillId="0" borderId="0" applyFont="0" applyFill="0" applyBorder="0" applyAlignment="0" applyProtection="0"/>
    <xf numFmtId="0" fontId="14" fillId="0" borderId="0"/>
  </cellStyleXfs>
  <cellXfs count="175">
    <xf numFmtId="0" fontId="0" fillId="0" borderId="0" xfId="0"/>
    <xf numFmtId="0" fontId="2" fillId="0" borderId="1" xfId="0"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vertical="center" wrapText="1"/>
    </xf>
    <xf numFmtId="44" fontId="2" fillId="0" borderId="1" xfId="2" applyFont="1" applyFill="1" applyBorder="1" applyAlignment="1" applyProtection="1">
      <alignment horizontal="center" vertical="center" wrapText="1"/>
    </xf>
    <xf numFmtId="0" fontId="0" fillId="0" borderId="0" xfId="0" applyBorder="1" applyAlignment="1">
      <alignment vertical="center"/>
    </xf>
    <xf numFmtId="0" fontId="0" fillId="0" borderId="0" xfId="0" applyFill="1" applyAlignment="1">
      <alignment horizontal="center" vertical="center"/>
    </xf>
    <xf numFmtId="0" fontId="0" fillId="0" borderId="0" xfId="0" applyAlignment="1" applyProtection="1">
      <alignment vertical="center"/>
    </xf>
    <xf numFmtId="0" fontId="0" fillId="0" borderId="1" xfId="0" applyBorder="1" applyAlignment="1" applyProtection="1">
      <alignment vertical="center"/>
    </xf>
    <xf numFmtId="43" fontId="0" fillId="0" borderId="1" xfId="0" applyNumberFormat="1" applyBorder="1" applyAlignment="1" applyProtection="1">
      <alignment vertical="center"/>
    </xf>
    <xf numFmtId="1" fontId="0" fillId="0" borderId="1" xfId="0" applyNumberFormat="1" applyBorder="1" applyAlignment="1" applyProtection="1">
      <alignment vertical="center"/>
    </xf>
    <xf numFmtId="44" fontId="0" fillId="0" borderId="0" xfId="2" applyFont="1" applyAlignment="1" applyProtection="1">
      <alignment vertical="center"/>
    </xf>
    <xf numFmtId="0" fontId="0" fillId="0" borderId="0" xfId="0" applyAlignment="1">
      <alignment horizontal="left"/>
    </xf>
    <xf numFmtId="0" fontId="0" fillId="0" borderId="0" xfId="0" applyBorder="1"/>
    <xf numFmtId="0" fontId="0" fillId="0" borderId="0" xfId="0" applyAlignment="1">
      <alignment wrapText="1"/>
    </xf>
    <xf numFmtId="0" fontId="0" fillId="0" borderId="0" xfId="0" applyAlignment="1" applyProtection="1">
      <alignment vertical="center" wrapText="1"/>
    </xf>
    <xf numFmtId="0" fontId="0" fillId="0" borderId="0" xfId="0" applyFill="1" applyAlignment="1" applyProtection="1">
      <alignment horizontal="center" vertical="center"/>
    </xf>
    <xf numFmtId="0" fontId="9" fillId="0" borderId="0" xfId="0" applyFont="1" applyAlignment="1" applyProtection="1">
      <alignment vertical="center"/>
    </xf>
    <xf numFmtId="44" fontId="0" fillId="0" borderId="1" xfId="2" applyFont="1" applyBorder="1" applyAlignment="1" applyProtection="1">
      <alignment vertical="center"/>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Fill="1" applyAlignment="1" applyProtection="1">
      <alignment horizontal="center" vertical="center"/>
      <protection locked="0"/>
    </xf>
    <xf numFmtId="0" fontId="12" fillId="0" borderId="0" xfId="0" applyFont="1" applyFill="1" applyAlignment="1" applyProtection="1">
      <alignment vertical="center" wrapText="1"/>
    </xf>
    <xf numFmtId="0" fontId="10" fillId="0" borderId="0" xfId="0" applyFont="1" applyFill="1" applyAlignment="1" applyProtection="1">
      <alignment vertical="center" wrapText="1"/>
    </xf>
    <xf numFmtId="0" fontId="12" fillId="0" borderId="0" xfId="0" applyFont="1" applyFill="1" applyAlignment="1" applyProtection="1">
      <alignment vertical="center" wrapText="1"/>
      <protection locked="0"/>
    </xf>
    <xf numFmtId="0" fontId="12" fillId="0" borderId="0" xfId="0" applyFont="1" applyFill="1" applyAlignment="1">
      <alignment vertical="center" wrapText="1"/>
    </xf>
    <xf numFmtId="0" fontId="13" fillId="0" borderId="0" xfId="0" applyFont="1" applyAlignment="1" applyProtection="1">
      <alignment vertical="center"/>
    </xf>
    <xf numFmtId="0" fontId="13" fillId="0" borderId="0" xfId="0" applyFont="1" applyAlignment="1">
      <alignment vertical="center"/>
    </xf>
    <xf numFmtId="167" fontId="0" fillId="0" borderId="0" xfId="0" applyNumberFormat="1" applyFill="1" applyAlignment="1" applyProtection="1">
      <alignment horizontal="center" vertical="center"/>
    </xf>
    <xf numFmtId="167" fontId="0" fillId="0" borderId="0" xfId="0" applyNumberFormat="1" applyFill="1" applyAlignment="1" applyProtection="1">
      <alignment horizontal="center" vertical="center"/>
      <protection locked="0"/>
    </xf>
    <xf numFmtId="9" fontId="0" fillId="0" borderId="0" xfId="0" applyNumberFormat="1" applyAlignment="1" applyProtection="1">
      <alignment vertical="center"/>
    </xf>
    <xf numFmtId="9" fontId="0" fillId="0" borderId="0" xfId="0" applyNumberFormat="1" applyAlignment="1" applyProtection="1">
      <alignment vertical="center"/>
      <protection locked="0"/>
    </xf>
    <xf numFmtId="9" fontId="0" fillId="0" borderId="0" xfId="0" applyNumberFormat="1" applyAlignment="1">
      <alignment vertical="center"/>
    </xf>
    <xf numFmtId="0" fontId="4" fillId="0" borderId="0" xfId="0" applyFont="1" applyFill="1" applyAlignment="1" applyProtection="1">
      <alignment vertical="center" wrapText="1"/>
      <protection locked="0"/>
    </xf>
    <xf numFmtId="165" fontId="0" fillId="0" borderId="0" xfId="1" applyNumberFormat="1" applyFont="1" applyAlignment="1" applyProtection="1">
      <alignment vertical="center"/>
    </xf>
    <xf numFmtId="165" fontId="0" fillId="0" borderId="0" xfId="1" applyNumberFormat="1" applyFont="1" applyAlignment="1" applyProtection="1">
      <alignment vertical="center"/>
      <protection locked="0"/>
    </xf>
    <xf numFmtId="165" fontId="0" fillId="0" borderId="0" xfId="1" applyNumberFormat="1" applyFont="1" applyAlignment="1">
      <alignment vertical="center"/>
    </xf>
    <xf numFmtId="0" fontId="21" fillId="2" borderId="2" xfId="0" applyFont="1" applyFill="1" applyBorder="1" applyAlignment="1">
      <alignment horizontal="center" vertical="center" wrapText="1"/>
    </xf>
    <xf numFmtId="167" fontId="21" fillId="2" borderId="1" xfId="0" applyNumberFormat="1" applyFont="1" applyFill="1" applyBorder="1" applyAlignment="1">
      <alignment horizontal="center" vertical="center" wrapText="1"/>
    </xf>
    <xf numFmtId="0" fontId="21" fillId="2" borderId="1" xfId="0" applyFont="1" applyFill="1" applyBorder="1" applyAlignment="1" applyProtection="1">
      <alignment horizontal="center" vertical="center" wrapText="1"/>
    </xf>
    <xf numFmtId="165" fontId="21" fillId="2" borderId="1" xfId="1" applyNumberFormat="1" applyFont="1" applyFill="1" applyBorder="1" applyAlignment="1" applyProtection="1">
      <alignment horizontal="center" vertical="center" wrapText="1"/>
    </xf>
    <xf numFmtId="9" fontId="21" fillId="2" borderId="1"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protection locked="0"/>
    </xf>
    <xf numFmtId="1" fontId="0" fillId="3" borderId="1" xfId="0" applyNumberForma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protection locked="0"/>
    </xf>
    <xf numFmtId="1" fontId="4" fillId="3" borderId="1" xfId="0" applyNumberFormat="1" applyFont="1" applyFill="1" applyBorder="1" applyAlignment="1" applyProtection="1">
      <alignment vertical="center"/>
      <protection locked="0"/>
    </xf>
    <xf numFmtId="165" fontId="4" fillId="3" borderId="1" xfId="1" applyNumberFormat="1" applyFont="1" applyFill="1" applyBorder="1" applyAlignment="1" applyProtection="1">
      <alignment vertical="center"/>
      <protection locked="0"/>
    </xf>
    <xf numFmtId="9" fontId="4" fillId="3" borderId="1" xfId="6" applyFont="1" applyFill="1" applyBorder="1" applyAlignment="1" applyProtection="1">
      <alignment vertical="center"/>
      <protection locked="0"/>
    </xf>
    <xf numFmtId="165" fontId="4" fillId="3" borderId="1" xfId="1" applyNumberFormat="1" applyFont="1" applyFill="1" applyBorder="1" applyAlignment="1" applyProtection="1">
      <alignment vertical="center" wrapText="1"/>
      <protection locked="0"/>
    </xf>
    <xf numFmtId="43" fontId="4" fillId="3" borderId="1" xfId="0" applyNumberFormat="1" applyFont="1" applyFill="1" applyBorder="1" applyAlignment="1" applyProtection="1">
      <alignment vertical="center"/>
      <protection locked="0"/>
    </xf>
    <xf numFmtId="0" fontId="4" fillId="3" borderId="1" xfId="0" applyNumberFormat="1" applyFont="1" applyFill="1" applyBorder="1" applyAlignment="1" applyProtection="1">
      <alignment vertical="center" wrapText="1"/>
      <protection locked="0"/>
    </xf>
    <xf numFmtId="165" fontId="4" fillId="3" borderId="1" xfId="1" applyNumberFormat="1" applyFont="1" applyFill="1" applyBorder="1" applyAlignment="1" applyProtection="1">
      <alignment horizontal="center" vertical="center" wrapText="1"/>
      <protection locked="0"/>
    </xf>
    <xf numFmtId="165" fontId="4" fillId="3" borderId="1" xfId="1" applyNumberFormat="1" applyFont="1" applyFill="1" applyBorder="1" applyAlignment="1" applyProtection="1">
      <alignment horizontal="center" vertical="center"/>
      <protection locked="0"/>
    </xf>
    <xf numFmtId="165" fontId="11" fillId="3" borderId="1" xfId="1" applyNumberFormat="1" applyFont="1" applyFill="1" applyBorder="1" applyAlignment="1" applyProtection="1">
      <alignment horizontal="center" vertical="center" wrapText="1"/>
      <protection locked="0"/>
    </xf>
    <xf numFmtId="0" fontId="12" fillId="3" borderId="1" xfId="1" applyNumberFormat="1" applyFont="1" applyFill="1" applyBorder="1" applyAlignment="1" applyProtection="1">
      <alignment vertical="center" wrapText="1"/>
      <protection locked="0"/>
    </xf>
    <xf numFmtId="0" fontId="0" fillId="3" borderId="1" xfId="0" applyNumberFormat="1" applyFill="1" applyBorder="1" applyAlignment="1" applyProtection="1">
      <alignment vertical="center" wrapText="1"/>
      <protection locked="0"/>
    </xf>
    <xf numFmtId="44" fontId="4" fillId="3" borderId="1" xfId="2" applyFont="1" applyFill="1" applyBorder="1" applyAlignment="1" applyProtection="1">
      <alignment vertical="center"/>
      <protection locked="0"/>
    </xf>
    <xf numFmtId="167" fontId="4" fillId="3" borderId="1" xfId="1" applyNumberFormat="1" applyFont="1" applyFill="1" applyBorder="1" applyAlignment="1" applyProtection="1">
      <alignment horizontal="center" vertical="center" wrapText="1"/>
      <protection locked="0"/>
    </xf>
    <xf numFmtId="0" fontId="4" fillId="0" borderId="0" xfId="0" applyFont="1"/>
    <xf numFmtId="0" fontId="22" fillId="2" borderId="0" xfId="0" applyFont="1" applyFill="1" applyAlignment="1">
      <alignment horizontal="center" vertical="center" wrapText="1"/>
    </xf>
    <xf numFmtId="0" fontId="0" fillId="4" borderId="0" xfId="0" applyFill="1"/>
    <xf numFmtId="0" fontId="4" fillId="5" borderId="0" xfId="0" applyFont="1" applyFill="1"/>
    <xf numFmtId="0" fontId="0" fillId="5" borderId="0" xfId="0" applyFill="1"/>
    <xf numFmtId="9" fontId="4" fillId="3" borderId="1" xfId="6" applyNumberFormat="1" applyFont="1" applyFill="1" applyBorder="1" applyAlignment="1" applyProtection="1">
      <alignment horizontal="center" vertical="center"/>
      <protection locked="0"/>
    </xf>
    <xf numFmtId="43" fontId="4" fillId="3" borderId="1" xfId="1" applyNumberFormat="1" applyFont="1" applyFill="1" applyBorder="1" applyAlignment="1" applyProtection="1">
      <alignment vertical="center"/>
      <protection locked="0"/>
    </xf>
    <xf numFmtId="169" fontId="0" fillId="5" borderId="0" xfId="0" applyNumberFormat="1" applyFill="1"/>
    <xf numFmtId="164" fontId="0" fillId="0" borderId="1" xfId="0" applyNumberFormat="1" applyBorder="1" applyAlignment="1" applyProtection="1">
      <alignment vertical="center"/>
      <protection locked="0"/>
    </xf>
    <xf numFmtId="44" fontId="0" fillId="0" borderId="1" xfId="0" applyNumberFormat="1" applyBorder="1" applyAlignment="1" applyProtection="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3" fillId="6" borderId="6" xfId="0" applyFont="1" applyFill="1" applyBorder="1" applyAlignment="1">
      <alignment horizontal="center" vertical="center"/>
    </xf>
    <xf numFmtId="0" fontId="23" fillId="0" borderId="0" xfId="0" applyFont="1" applyAlignment="1">
      <alignment horizontal="center" vertical="center"/>
    </xf>
    <xf numFmtId="0" fontId="23" fillId="7" borderId="7" xfId="0" applyFont="1" applyFill="1" applyBorder="1" applyAlignment="1">
      <alignment horizontal="center" vertical="center"/>
    </xf>
    <xf numFmtId="0" fontId="23" fillId="8" borderId="8" xfId="0" applyFont="1" applyFill="1" applyBorder="1" applyAlignment="1">
      <alignment horizontal="center" vertical="center"/>
    </xf>
    <xf numFmtId="0" fontId="23" fillId="2" borderId="9" xfId="0" applyFont="1" applyFill="1" applyBorder="1" applyAlignment="1">
      <alignment horizontal="center" vertical="center"/>
    </xf>
    <xf numFmtId="0" fontId="0" fillId="0" borderId="9" xfId="0" applyBorder="1" applyAlignment="1">
      <alignment horizontal="center" vertical="center"/>
    </xf>
    <xf numFmtId="0" fontId="23" fillId="9" borderId="10" xfId="0" applyFont="1" applyFill="1" applyBorder="1" applyAlignment="1">
      <alignment horizontal="center" vertical="center"/>
    </xf>
    <xf numFmtId="0" fontId="23" fillId="10" borderId="11" xfId="0" applyFont="1" applyFill="1" applyBorder="1" applyAlignment="1">
      <alignment horizontal="center" vertical="center"/>
    </xf>
    <xf numFmtId="0" fontId="23" fillId="11" borderId="12" xfId="0" applyFont="1" applyFill="1" applyBorder="1" applyAlignment="1">
      <alignment horizontal="center" vertical="center"/>
    </xf>
    <xf numFmtId="0" fontId="0" fillId="0" borderId="0" xfId="0" applyBorder="1" applyAlignment="1">
      <alignment horizontal="center" vertical="center"/>
    </xf>
    <xf numFmtId="0" fontId="16" fillId="0" borderId="0" xfId="0" applyFont="1" applyAlignment="1" applyProtection="1">
      <alignment horizontal="left" vertical="center"/>
    </xf>
    <xf numFmtId="0" fontId="0" fillId="0" borderId="0" xfId="0" applyAlignment="1">
      <alignment horizontal="left" vertical="center"/>
    </xf>
    <xf numFmtId="0" fontId="24" fillId="0" borderId="0" xfId="0" applyFont="1" applyBorder="1" applyAlignment="1">
      <alignment horizontal="center" vertic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4" fillId="0" borderId="0"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xf numFmtId="0" fontId="0" fillId="0" borderId="19" xfId="0" applyBorder="1"/>
    <xf numFmtId="0" fontId="0" fillId="0" borderId="20" xfId="0" applyBorder="1"/>
    <xf numFmtId="0" fontId="25" fillId="0" borderId="0" xfId="0" applyFont="1" applyAlignment="1">
      <alignment horizontal="right"/>
    </xf>
    <xf numFmtId="0" fontId="25" fillId="0" borderId="0" xfId="0" applyFont="1"/>
    <xf numFmtId="0" fontId="26" fillId="0" borderId="0" xfId="0" applyFont="1" applyBorder="1" applyAlignment="1">
      <alignment vertical="top" wrapText="1"/>
    </xf>
    <xf numFmtId="0" fontId="0" fillId="0" borderId="21" xfId="0" applyBorder="1" applyProtection="1">
      <protection locked="0"/>
    </xf>
    <xf numFmtId="170" fontId="0" fillId="0" borderId="11" xfId="0" applyNumberFormat="1" applyBorder="1" applyAlignment="1">
      <alignment vertical="center"/>
    </xf>
    <xf numFmtId="0" fontId="0" fillId="0" borderId="0" xfId="0" applyAlignment="1">
      <alignment horizontal="center" vertical="center" wrapText="1"/>
    </xf>
    <xf numFmtId="0" fontId="0" fillId="0" borderId="0" xfId="0" pivotButton="1"/>
    <xf numFmtId="0" fontId="0" fillId="0" borderId="0" xfId="0" pivotButton="1" applyAlignment="1">
      <alignment wrapText="1"/>
    </xf>
    <xf numFmtId="0" fontId="0" fillId="0" borderId="0" xfId="0" applyNumberFormat="1" applyAlignment="1">
      <alignment horizontal="center" vertical="center" wrapText="1"/>
    </xf>
    <xf numFmtId="44" fontId="4" fillId="12" borderId="1" xfId="2" applyFont="1" applyFill="1" applyBorder="1" applyAlignment="1" applyProtection="1">
      <alignment vertical="center"/>
    </xf>
    <xf numFmtId="43" fontId="4" fillId="12" borderId="1" xfId="1" applyNumberFormat="1" applyFont="1" applyFill="1" applyBorder="1" applyAlignment="1" applyProtection="1">
      <alignment vertical="center"/>
    </xf>
    <xf numFmtId="166" fontId="4" fillId="12" borderId="1" xfId="1" applyNumberFormat="1" applyFont="1" applyFill="1" applyBorder="1" applyAlignment="1" applyProtection="1">
      <alignment vertical="center"/>
    </xf>
    <xf numFmtId="0" fontId="0" fillId="4" borderId="1" xfId="0" applyFill="1" applyBorder="1" applyAlignment="1" applyProtection="1">
      <alignment vertical="center"/>
    </xf>
    <xf numFmtId="1" fontId="0" fillId="4" borderId="1" xfId="0" applyNumberFormat="1" applyFill="1" applyBorder="1" applyAlignment="1" applyProtection="1">
      <alignment vertical="center"/>
    </xf>
    <xf numFmtId="44" fontId="19" fillId="4" borderId="1" xfId="2" applyFont="1" applyFill="1" applyBorder="1" applyAlignment="1" applyProtection="1">
      <alignment vertical="center"/>
    </xf>
    <xf numFmtId="0" fontId="2" fillId="4" borderId="1" xfId="0" applyFont="1" applyFill="1" applyBorder="1" applyAlignment="1" applyProtection="1">
      <alignment horizontal="center" vertical="center" wrapText="1"/>
    </xf>
    <xf numFmtId="0" fontId="13" fillId="4" borderId="0" xfId="0" applyFont="1" applyFill="1" applyAlignment="1" applyProtection="1">
      <alignment vertical="center"/>
    </xf>
    <xf numFmtId="0" fontId="0" fillId="4" borderId="0" xfId="0" applyFill="1" applyAlignment="1" applyProtection="1">
      <alignment vertical="center"/>
    </xf>
    <xf numFmtId="44" fontId="2" fillId="4" borderId="1" xfId="2" applyFont="1" applyFill="1" applyBorder="1" applyAlignment="1" applyProtection="1">
      <alignment horizontal="center" vertical="center" wrapText="1"/>
    </xf>
    <xf numFmtId="168" fontId="0" fillId="4" borderId="1" xfId="0" applyNumberFormat="1" applyFill="1" applyBorder="1" applyAlignment="1" applyProtection="1">
      <alignment horizontal="center" vertical="center"/>
    </xf>
    <xf numFmtId="44" fontId="0" fillId="4" borderId="1" xfId="0" applyNumberFormat="1" applyFill="1" applyBorder="1" applyAlignment="1" applyProtection="1">
      <alignment vertical="center"/>
    </xf>
    <xf numFmtId="44" fontId="0" fillId="4" borderId="1" xfId="0" applyNumberFormat="1" applyFill="1" applyBorder="1" applyAlignment="1" applyProtection="1">
      <alignment horizontal="center" vertical="center" wrapText="1"/>
    </xf>
    <xf numFmtId="167" fontId="0" fillId="4" borderId="0" xfId="0" applyNumberFormat="1" applyFill="1" applyAlignment="1" applyProtection="1">
      <alignment horizontal="center" vertical="center"/>
    </xf>
    <xf numFmtId="165" fontId="4" fillId="4" borderId="1" xfId="1" applyNumberFormat="1" applyFont="1" applyFill="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protection locked="0"/>
    </xf>
    <xf numFmtId="167" fontId="0" fillId="4" borderId="0" xfId="0" applyNumberFormat="1" applyFill="1" applyAlignment="1" applyProtection="1">
      <alignment horizontal="center" vertical="center"/>
      <protection locked="0"/>
    </xf>
    <xf numFmtId="0" fontId="4" fillId="0" borderId="1" xfId="0" applyFont="1" applyFill="1" applyBorder="1" applyAlignment="1" applyProtection="1">
      <alignment horizontal="center" vertical="center" wrapText="1"/>
    </xf>
    <xf numFmtId="0" fontId="1" fillId="3" borderId="1" xfId="0" applyFont="1" applyFill="1" applyBorder="1" applyAlignment="1" applyProtection="1">
      <alignment vertical="center" wrapText="1"/>
      <protection locked="0"/>
    </xf>
    <xf numFmtId="0" fontId="1" fillId="3" borderId="1" xfId="0" applyNumberFormat="1"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9" fontId="1" fillId="3" borderId="1" xfId="6" applyFont="1" applyFill="1" applyBorder="1" applyAlignment="1" applyProtection="1">
      <alignment vertical="center"/>
      <protection locked="0"/>
    </xf>
    <xf numFmtId="165" fontId="1" fillId="3" borderId="1" xfId="1" applyNumberFormat="1" applyFont="1" applyFill="1" applyBorder="1" applyAlignment="1" applyProtection="1">
      <alignment vertical="center" wrapText="1"/>
      <protection locked="0"/>
    </xf>
    <xf numFmtId="165" fontId="1" fillId="3" borderId="1" xfId="1" applyNumberFormat="1" applyFont="1" applyFill="1" applyBorder="1" applyAlignment="1" applyProtection="1">
      <alignment horizontal="center" vertical="center" wrapText="1"/>
      <protection locked="0"/>
    </xf>
    <xf numFmtId="165" fontId="1" fillId="3" borderId="1" xfId="1" applyNumberFormat="1" applyFont="1" applyFill="1" applyBorder="1" applyAlignment="1" applyProtection="1">
      <alignment horizontal="center" vertical="center"/>
      <protection locked="0"/>
    </xf>
    <xf numFmtId="164" fontId="1" fillId="3" borderId="1" xfId="0" applyNumberFormat="1" applyFont="1" applyFill="1" applyBorder="1" applyAlignment="1" applyProtection="1">
      <alignment vertical="center"/>
      <protection locked="0"/>
    </xf>
    <xf numFmtId="0" fontId="1" fillId="3" borderId="1" xfId="0" applyFont="1" applyFill="1" applyBorder="1" applyAlignment="1" applyProtection="1">
      <alignment horizontal="center" vertical="center" wrapText="1"/>
      <protection locked="0"/>
    </xf>
    <xf numFmtId="0" fontId="27" fillId="3" borderId="1" xfId="3"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vertical="center"/>
      <protection locked="0"/>
    </xf>
    <xf numFmtId="0" fontId="1" fillId="3" borderId="1" xfId="0" applyFont="1" applyFill="1" applyBorder="1" applyAlignment="1" applyProtection="1">
      <alignment horizontal="center" vertical="center"/>
      <protection locked="0"/>
    </xf>
    <xf numFmtId="165" fontId="1" fillId="3" borderId="1" xfId="1" applyNumberFormat="1" applyFont="1" applyFill="1" applyBorder="1" applyAlignment="1" applyProtection="1">
      <alignment vertical="center"/>
      <protection locked="0"/>
    </xf>
    <xf numFmtId="0" fontId="1" fillId="3" borderId="1" xfId="0" applyFont="1" applyFill="1" applyBorder="1" applyAlignment="1" applyProtection="1">
      <alignment horizontal="left" vertical="center" wrapText="1"/>
      <protection locked="0"/>
    </xf>
    <xf numFmtId="9" fontId="1" fillId="3" borderId="1" xfId="0" applyNumberFormat="1" applyFont="1" applyFill="1" applyBorder="1" applyAlignment="1" applyProtection="1">
      <alignment horizontal="center" vertical="center" wrapText="1"/>
      <protection locked="0"/>
    </xf>
    <xf numFmtId="9" fontId="1" fillId="3" borderId="1" xfId="6" applyNumberFormat="1" applyFont="1" applyFill="1" applyBorder="1" applyAlignment="1" applyProtection="1">
      <alignment horizontal="center" vertical="center"/>
      <protection locked="0"/>
    </xf>
    <xf numFmtId="0" fontId="1" fillId="3" borderId="1" xfId="1" applyNumberFormat="1" applyFont="1" applyFill="1" applyBorder="1" applyAlignment="1" applyProtection="1">
      <alignment vertical="center" wrapText="1"/>
      <protection locked="0"/>
    </xf>
    <xf numFmtId="44" fontId="0" fillId="0" borderId="0" xfId="0" applyNumberFormat="1" applyAlignment="1">
      <alignment horizontal="center" vertical="center" wrapText="1"/>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6" fillId="0" borderId="0" xfId="0" applyFont="1" applyBorder="1" applyAlignment="1" applyProtection="1">
      <alignment horizontal="center" vertical="top"/>
    </xf>
    <xf numFmtId="0" fontId="26" fillId="0" borderId="0" xfId="0" applyFont="1" applyBorder="1" applyAlignment="1">
      <alignment horizontal="left" vertical="top" wrapText="1"/>
    </xf>
    <xf numFmtId="0" fontId="16" fillId="0" borderId="0" xfId="0" applyFont="1" applyAlignment="1" applyProtection="1">
      <alignment horizontal="left" vertical="center" wrapText="1"/>
    </xf>
    <xf numFmtId="0" fontId="16" fillId="0" borderId="25" xfId="0" applyFont="1" applyBorder="1" applyAlignment="1" applyProtection="1">
      <alignment horizontal="left" vertical="center" wrapText="1"/>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1" fontId="0" fillId="0" borderId="10" xfId="0" applyNumberFormat="1" applyBorder="1" applyAlignment="1">
      <alignment horizontal="center" vertical="center"/>
    </xf>
    <xf numFmtId="165" fontId="0" fillId="0" borderId="11" xfId="0" applyNumberFormat="1" applyBorder="1" applyAlignment="1">
      <alignment vertical="center"/>
    </xf>
    <xf numFmtId="173" fontId="0" fillId="0" borderId="12" xfId="0" applyNumberFormat="1" applyBorder="1" applyAlignment="1">
      <alignment vertical="center"/>
    </xf>
    <xf numFmtId="0" fontId="1" fillId="0" borderId="1" xfId="0" applyFont="1" applyFill="1" applyBorder="1" applyAlignment="1" applyProtection="1">
      <alignment horizontal="center" vertical="center" wrapText="1"/>
    </xf>
    <xf numFmtId="173" fontId="0" fillId="0" borderId="1" xfId="0" applyNumberFormat="1" applyBorder="1" applyAlignment="1" applyProtection="1">
      <alignment vertical="center"/>
      <protection locked="0"/>
    </xf>
    <xf numFmtId="173" fontId="0" fillId="0" borderId="0" xfId="1" applyNumberFormat="1" applyFont="1" applyAlignment="1" applyProtection="1">
      <alignment vertical="center"/>
      <protection locked="0"/>
    </xf>
    <xf numFmtId="165" fontId="0" fillId="0" borderId="1" xfId="0" applyNumberFormat="1" applyBorder="1" applyAlignment="1">
      <alignment vertical="center"/>
    </xf>
    <xf numFmtId="0" fontId="13" fillId="0" borderId="0" xfId="0" applyFont="1" applyAlignment="1" applyProtection="1">
      <alignment horizontal="left" vertical="center"/>
    </xf>
    <xf numFmtId="0" fontId="0" fillId="0" borderId="0" xfId="0" applyAlignment="1" applyProtection="1">
      <alignment horizontal="left" vertical="center"/>
    </xf>
    <xf numFmtId="0" fontId="21" fillId="2" borderId="1" xfId="0" applyFont="1" applyFill="1" applyBorder="1" applyAlignment="1" applyProtection="1">
      <alignment horizontal="left" vertical="center" wrapText="1"/>
    </xf>
    <xf numFmtId="164" fontId="4" fillId="3" borderId="1" xfId="0" applyNumberFormat="1" applyFont="1" applyFill="1" applyBorder="1" applyAlignment="1" applyProtection="1">
      <alignment horizontal="left" vertical="center"/>
      <protection locked="0"/>
    </xf>
    <xf numFmtId="164" fontId="1" fillId="3" borderId="1" xfId="0" applyNumberFormat="1"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165" fontId="1" fillId="3" borderId="1" xfId="1" applyNumberFormat="1" applyFont="1" applyFill="1" applyBorder="1" applyAlignment="1" applyProtection="1">
      <alignment horizontal="left" vertical="center"/>
      <protection locked="0"/>
    </xf>
    <xf numFmtId="173" fontId="0" fillId="0" borderId="9" xfId="2" applyNumberFormat="1" applyFont="1" applyBorder="1" applyAlignment="1">
      <alignment horizontal="center" vertical="center"/>
    </xf>
    <xf numFmtId="173" fontId="0" fillId="0" borderId="0" xfId="2" applyNumberFormat="1" applyFont="1" applyAlignment="1">
      <alignment horizontal="center" vertical="center"/>
    </xf>
    <xf numFmtId="0" fontId="1" fillId="5" borderId="0" xfId="0" applyFont="1" applyFill="1"/>
    <xf numFmtId="0" fontId="8" fillId="3" borderId="1" xfId="0" applyFont="1" applyFill="1" applyBorder="1" applyAlignment="1" applyProtection="1">
      <alignment vertical="center" wrapText="1"/>
      <protection locked="0"/>
    </xf>
  </cellXfs>
  <cellStyles count="8">
    <cellStyle name="Comma" xfId="1" builtinId="3"/>
    <cellStyle name="Currency" xfId="2" builtinId="4"/>
    <cellStyle name="Hyperlink" xfId="3" builtinId="8"/>
    <cellStyle name="Normal" xfId="0" builtinId="0"/>
    <cellStyle name="Normal 10" xfId="4"/>
    <cellStyle name="Normal 16" xfId="5"/>
    <cellStyle name="Percent" xfId="6" builtinId="5"/>
    <cellStyle name="Style 1" xfId="7"/>
  </cellStyles>
  <dxfs count="41">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ont>
        <b/>
        <i val="0"/>
        <color rgb="FF00B050"/>
      </font>
    </dxf>
    <dxf>
      <font>
        <b/>
        <i val="0"/>
        <color theme="9" tint="-0.24994659260841701"/>
      </font>
    </dxf>
    <dxf>
      <font>
        <color rgb="FF9C0006"/>
      </font>
      <fill>
        <patternFill>
          <bgColor rgb="FFFFC7CE"/>
        </patternFill>
      </fill>
    </dxf>
    <dxf>
      <font>
        <condense val="0"/>
        <extend val="0"/>
        <color auto="1"/>
      </font>
      <fill>
        <patternFill>
          <bgColor indexed="41"/>
        </patternFill>
      </fill>
    </dxf>
    <dxf>
      <font>
        <strike val="0"/>
        <condense val="0"/>
        <extend val="0"/>
        <color indexed="10"/>
      </font>
    </dxf>
    <dxf>
      <numFmt numFmtId="34" formatCode="_-&quot;£&quot;* #,##0.00_-;\-&quot;£&quot;* #,##0.00_-;_-&quot;£&quot;* &quot;-&quot;??_-;_-@_-"/>
    </dxf>
    <dxf>
      <alignment vertical="center" readingOrder="0"/>
    </dxf>
    <dxf>
      <alignment horizontal="center" readingOrder="0"/>
    </dxf>
    <dxf>
      <alignment horizontal="center" readingOrder="0"/>
    </dxf>
    <dxf>
      <alignment vertical="center"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Cost Savings</c:v>
          </c:tx>
          <c:spPr>
            <a:gradFill flip="none" rotWithShape="1">
              <a:gsLst>
                <a:gs pos="0">
                  <a:schemeClr val="accent5">
                    <a:lumMod val="75000"/>
                  </a:schemeClr>
                </a:gs>
                <a:gs pos="50000">
                  <a:schemeClr val="accent1">
                    <a:tint val="44500"/>
                    <a:satMod val="160000"/>
                  </a:schemeClr>
                </a:gs>
                <a:gs pos="100000">
                  <a:schemeClr val="accent5">
                    <a:lumMod val="75000"/>
                  </a:schemeClr>
                </a:gs>
              </a:gsLst>
              <a:lin ang="0" scaled="1"/>
              <a:tileRect/>
            </a:gradFill>
          </c:spPr>
          <c:invertIfNegative val="0"/>
          <c:dPt>
            <c:idx val="1"/>
            <c:invertIfNegative val="0"/>
            <c:bubble3D val="0"/>
            <c:spPr>
              <a:gradFill flip="none" rotWithShape="1">
                <a:gsLst>
                  <a:gs pos="0">
                    <a:schemeClr val="accent3">
                      <a:lumMod val="75000"/>
                    </a:schemeClr>
                  </a:gs>
                  <a:gs pos="50000">
                    <a:schemeClr val="accent3">
                      <a:lumMod val="40000"/>
                      <a:lumOff val="60000"/>
                    </a:schemeClr>
                  </a:gs>
                  <a:gs pos="100000">
                    <a:schemeClr val="accent3">
                      <a:lumMod val="75000"/>
                    </a:schemeClr>
                  </a:gs>
                </a:gsLst>
                <a:lin ang="0" scaled="1"/>
                <a:tileRect/>
              </a:gradFill>
            </c:spPr>
          </c:dPt>
          <c:dLbls>
            <c:dLbl>
              <c:idx val="0"/>
              <c:layout/>
              <c:tx>
                <c:rich>
                  <a:bodyPr/>
                  <a:lstStyle/>
                  <a:p>
                    <a:r>
                      <a:rPr lang="en-US" sz="900"/>
                      <a:t>£1,283,761</a:t>
                    </a:r>
                  </a:p>
                </c:rich>
              </c:tx>
              <c:showLegendKey val="0"/>
              <c:showVal val="1"/>
              <c:showCatName val="0"/>
              <c:showSerName val="0"/>
              <c:showPercent val="0"/>
              <c:showBubbleSize val="0"/>
            </c:dLbl>
            <c:numFmt formatCode="\£#,##0" sourceLinked="0"/>
            <c:txPr>
              <a:bodyPr/>
              <a:lstStyle/>
              <a:p>
                <a:pPr>
                  <a:defRPr sz="900"/>
                </a:pPr>
                <a:endParaRPr lang="en-US"/>
              </a:p>
            </c:txPr>
            <c:showLegendKey val="0"/>
            <c:showVal val="1"/>
            <c:showCatName val="0"/>
            <c:showSerName val="0"/>
            <c:showPercent val="0"/>
            <c:showBubbleSize val="0"/>
            <c:showLeaderLines val="0"/>
          </c:dLbls>
          <c:cat>
            <c:strLit>
              <c:ptCount val="2"/>
              <c:pt idx="0">
                <c:v>Projected</c:v>
              </c:pt>
              <c:pt idx="1">
                <c:v>Progress to date</c:v>
              </c:pt>
            </c:strLit>
          </c:cat>
          <c:val>
            <c:numRef>
              <c:f>(Dashboard!$F$18,Dashboard!$M$18)</c:f>
              <c:numCache>
                <c:formatCode>_-"£"* #,##0_-;\-"£"* #,##0_-;_-"£"* "-"??_-;_-@_-</c:formatCode>
                <c:ptCount val="2"/>
                <c:pt idx="0">
                  <c:v>0</c:v>
                </c:pt>
                <c:pt idx="1">
                  <c:v>0</c:v>
                </c:pt>
              </c:numCache>
            </c:numRef>
          </c:val>
        </c:ser>
        <c:dLbls>
          <c:showLegendKey val="0"/>
          <c:showVal val="0"/>
          <c:showCatName val="0"/>
          <c:showSerName val="0"/>
          <c:showPercent val="0"/>
          <c:showBubbleSize val="0"/>
        </c:dLbls>
        <c:gapWidth val="75"/>
        <c:axId val="169612032"/>
        <c:axId val="169613952"/>
      </c:barChart>
      <c:catAx>
        <c:axId val="169612032"/>
        <c:scaling>
          <c:orientation val="minMax"/>
        </c:scaling>
        <c:delete val="0"/>
        <c:axPos val="b"/>
        <c:numFmt formatCode="General" sourceLinked="1"/>
        <c:majorTickMark val="none"/>
        <c:minorTickMark val="none"/>
        <c:tickLblPos val="nextTo"/>
        <c:crossAx val="169613952"/>
        <c:crosses val="autoZero"/>
        <c:auto val="1"/>
        <c:lblAlgn val="ctr"/>
        <c:lblOffset val="100"/>
        <c:noMultiLvlLbl val="0"/>
      </c:catAx>
      <c:valAx>
        <c:axId val="169613952"/>
        <c:scaling>
          <c:orientation val="minMax"/>
        </c:scaling>
        <c:delete val="0"/>
        <c:axPos val="l"/>
        <c:numFmt formatCode="_-&quot;£&quot;* #,##0_-;\-&quot;£&quot;* #,##0_-;_-&quot;£&quot;* &quot;-&quot;??_-;_-@_-" sourceLinked="1"/>
        <c:majorTickMark val="none"/>
        <c:minorTickMark val="none"/>
        <c:tickLblPos val="nextTo"/>
        <c:crossAx val="1696120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457200</xdr:colOff>
      <xdr:row>0</xdr:row>
      <xdr:rowOff>76200</xdr:rowOff>
    </xdr:from>
    <xdr:to>
      <xdr:col>20</xdr:col>
      <xdr:colOff>161924</xdr:colOff>
      <xdr:row>5</xdr:row>
      <xdr:rowOff>0</xdr:rowOff>
    </xdr:to>
    <xdr:pic>
      <xdr:nvPicPr>
        <xdr:cNvPr id="74244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9325" y="76200"/>
          <a:ext cx="28194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215045</xdr:colOff>
      <xdr:row>6</xdr:row>
      <xdr:rowOff>64111</xdr:rowOff>
    </xdr:from>
    <xdr:to>
      <xdr:col>20</xdr:col>
      <xdr:colOff>219075</xdr:colOff>
      <xdr:row>19</xdr:row>
      <xdr:rowOff>76200</xdr:rowOff>
    </xdr:to>
    <xdr:graphicFrame macro="">
      <xdr:nvGraphicFramePr>
        <xdr:cNvPr id="7424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1190625</xdr:colOff>
      <xdr:row>0</xdr:row>
      <xdr:rowOff>76200</xdr:rowOff>
    </xdr:from>
    <xdr:to>
      <xdr:col>27</xdr:col>
      <xdr:colOff>1685925</xdr:colOff>
      <xdr:row>4</xdr:row>
      <xdr:rowOff>76200</xdr:rowOff>
    </xdr:to>
    <xdr:pic>
      <xdr:nvPicPr>
        <xdr:cNvPr id="19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03475" y="76200"/>
          <a:ext cx="2828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19</xdr:row>
      <xdr:rowOff>0</xdr:rowOff>
    </xdr:from>
    <xdr:to>
      <xdr:col>6</xdr:col>
      <xdr:colOff>514350</xdr:colOff>
      <xdr:row>31</xdr:row>
      <xdr:rowOff>57150</xdr:rowOff>
    </xdr:to>
    <xdr:pic>
      <xdr:nvPicPr>
        <xdr:cNvPr id="66868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58" t="29671" r="45618" b="46992"/>
        <a:stretch>
          <a:fillRect/>
        </a:stretch>
      </xdr:blipFill>
      <xdr:spPr bwMode="auto">
        <a:xfrm>
          <a:off x="38100" y="3162300"/>
          <a:ext cx="6010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Exec\Energy-Enviroment\ENERGY%20GROUP\Carbon%20Management%20Programme%20-%20WKW\Projects\PROJECT%20REGISTERS%2020-9-11%20ONWARDS\CMPR%20+%20Projects%201-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Exec\Energy-Enviroment\ENERGY%20GROUP\Carbon%20Management%20Programme%20-%20WKW\Projects\PROJECT%20REGISTERS%2020-9-11%20ONWARDS\CMPR%20+%20Projects%20100-2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C1FH04\Homes-F$\WWheeler\Documents\Strategic%20direction\Carbon%20Reporting\Conversion_factors_2017_-_Condensed_set__for_most_users__v0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ructions"/>
      <sheetName val="Import baseline"/>
      <sheetName val="Project list"/>
      <sheetName val="Initial Analysis"/>
      <sheetName val="Payback Graphic"/>
      <sheetName val="Advanced Analysis"/>
      <sheetName val="MACC"/>
      <sheetName val="Reduction plan"/>
      <sheetName val="Summary"/>
      <sheetName val="CMP Outputs"/>
      <sheetName val="Capex estimate"/>
      <sheetName val="References and lookup"/>
      <sheetName val="Conversion assistant"/>
      <sheetName val="Project Tracker"/>
      <sheetName val="High Level Gantt"/>
      <sheetName val="Next task Gantt"/>
      <sheetName val="Export to DCS - DO NOT USE"/>
      <sheetName val="LA Data Coll. DO NOT 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01">
          <cell r="B101" t="str">
            <v xml:space="preserve">Estimates </v>
          </cell>
        </row>
        <row r="102">
          <cell r="B102" t="str">
            <v>Actual</v>
          </cell>
        </row>
        <row r="103">
          <cell r="B103" t="str">
            <v>Unknown</v>
          </cell>
        </row>
        <row r="106">
          <cell r="B106" t="str">
            <v>RAP tool estimate</v>
          </cell>
        </row>
        <row r="107">
          <cell r="B107" t="str">
            <v>Quantified energy</v>
          </cell>
        </row>
        <row r="108">
          <cell r="B108" t="str">
            <v>Estimated costs</v>
          </cell>
        </row>
        <row r="109">
          <cell r="B109" t="str">
            <v>Approved for implementation</v>
          </cell>
        </row>
        <row r="110">
          <cell r="B110" t="str">
            <v>Part Implemented</v>
          </cell>
        </row>
        <row r="111">
          <cell r="B111" t="str">
            <v>Abandoned</v>
          </cell>
        </row>
        <row r="112">
          <cell r="B112" t="str">
            <v>Superseded</v>
          </cell>
        </row>
        <row r="124">
          <cell r="B124">
            <v>2005</v>
          </cell>
        </row>
        <row r="125">
          <cell r="B125">
            <v>2006</v>
          </cell>
        </row>
        <row r="126">
          <cell r="B126">
            <v>2007</v>
          </cell>
        </row>
        <row r="127">
          <cell r="B127">
            <v>2008</v>
          </cell>
        </row>
        <row r="128">
          <cell r="B128">
            <v>2009</v>
          </cell>
        </row>
        <row r="129">
          <cell r="B129">
            <v>2010</v>
          </cell>
        </row>
        <row r="130">
          <cell r="B130">
            <v>2011</v>
          </cell>
        </row>
        <row r="131">
          <cell r="B131">
            <v>2012</v>
          </cell>
        </row>
        <row r="132">
          <cell r="B132">
            <v>2013</v>
          </cell>
        </row>
        <row r="133">
          <cell r="B133">
            <v>2014</v>
          </cell>
        </row>
        <row r="134">
          <cell r="B134">
            <v>2015</v>
          </cell>
        </row>
        <row r="138">
          <cell r="B138" t="str">
            <v>Yes</v>
          </cell>
        </row>
        <row r="139">
          <cell r="B139" t="str">
            <v>No</v>
          </cell>
        </row>
      </sheetData>
      <sheetData sheetId="13">
        <row r="13">
          <cell r="B13" t="str">
            <v>Burning oil</v>
          </cell>
        </row>
        <row r="14">
          <cell r="B14" t="str">
            <v>Coal</v>
          </cell>
        </row>
        <row r="15">
          <cell r="B15" t="str">
            <v>Diesel</v>
          </cell>
        </row>
        <row r="16">
          <cell r="B16" t="str">
            <v>Electricity - CHP</v>
          </cell>
        </row>
        <row r="17">
          <cell r="B17" t="str">
            <v>Electricity (grid)</v>
          </cell>
        </row>
        <row r="18">
          <cell r="B18" t="str">
            <v>Electricity (onsite renewables)</v>
          </cell>
        </row>
        <row r="19">
          <cell r="B19" t="str">
            <v>Gas oil</v>
          </cell>
        </row>
        <row r="20">
          <cell r="B20" t="str">
            <v>LPG</v>
          </cell>
        </row>
        <row r="21">
          <cell r="B21" t="str">
            <v>Natural gas</v>
          </cell>
        </row>
        <row r="22">
          <cell r="B22" t="str">
            <v>Petrol</v>
          </cell>
        </row>
        <row r="23">
          <cell r="B23" t="str">
            <v>Waste</v>
          </cell>
        </row>
        <row r="24">
          <cell r="B24" t="str">
            <v>Water</v>
          </cell>
        </row>
        <row r="25">
          <cell r="B25" t="str">
            <v>Wood</v>
          </cell>
        </row>
        <row r="26">
          <cell r="B26" t="str">
            <v>HFC-125 refrigerant gas (kg)</v>
          </cell>
        </row>
        <row r="27">
          <cell r="B27" t="str">
            <v>HFC-134 refrigerant gas (kg)</v>
          </cell>
        </row>
        <row r="28">
          <cell r="B28" t="str">
            <v>HFC-134a refrigerant gas (kg)</v>
          </cell>
        </row>
        <row r="29">
          <cell r="B29" t="str">
            <v>HFC-143 refrigerant gas (kg)</v>
          </cell>
        </row>
        <row r="30">
          <cell r="B30" t="str">
            <v>HFC-143a refrigerant gas (kg)</v>
          </cell>
        </row>
        <row r="31">
          <cell r="B31" t="str">
            <v>HFC-152a refrigerant gas (kg)</v>
          </cell>
        </row>
        <row r="32">
          <cell r="B32" t="str">
            <v>HFC-227ea refrigerant gas (kg)</v>
          </cell>
        </row>
        <row r="33">
          <cell r="B33" t="str">
            <v>HFC-23 refrigerant gas (kg)</v>
          </cell>
        </row>
        <row r="34">
          <cell r="B34" t="str">
            <v>HFC-236ea refrigerant gas (kg)</v>
          </cell>
        </row>
        <row r="35">
          <cell r="B35" t="str">
            <v>HFC-236fa refrigerant gas (kg)</v>
          </cell>
        </row>
        <row r="36">
          <cell r="B36" t="str">
            <v>HFC-245ca refrigerant gas (kg)</v>
          </cell>
        </row>
        <row r="37">
          <cell r="B37" t="str">
            <v>HFC-245fa refrigerant gas (kg)</v>
          </cell>
        </row>
        <row r="38">
          <cell r="B38" t="str">
            <v>HFC-32 refrigerant gas (kg)</v>
          </cell>
        </row>
        <row r="39">
          <cell r="B39" t="str">
            <v>HFC-365mfc refrigerant gas (kg)</v>
          </cell>
        </row>
        <row r="40">
          <cell r="B40" t="str">
            <v>HFC-41 refrigerant gas (kg)</v>
          </cell>
        </row>
        <row r="41">
          <cell r="B41" t="str">
            <v>HFC-43-10mee refrigerant gas (kg)</v>
          </cell>
        </row>
        <row r="42">
          <cell r="B42" t="str">
            <v>R404a: refrigerant gas (kg)</v>
          </cell>
        </row>
        <row r="43">
          <cell r="B43" t="str">
            <v>R407c: refrigerant gas (kg)</v>
          </cell>
        </row>
        <row r="44">
          <cell r="B44" t="str">
            <v>R407c: refrigerant gas (kg)</v>
          </cell>
        </row>
        <row r="45">
          <cell r="B45" t="str">
            <v>R410a: refrigerant gas (kg)</v>
          </cell>
        </row>
      </sheetData>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ructions"/>
      <sheetName val="Import baseline"/>
      <sheetName val="Project list"/>
      <sheetName val="Initial Analysis"/>
      <sheetName val="Payback Graphic"/>
      <sheetName val="Advanced Analysis"/>
      <sheetName val="MACC"/>
      <sheetName val="Reduction plan"/>
      <sheetName val="Summary"/>
      <sheetName val="CMP Outputs"/>
      <sheetName val="Capex estimate"/>
      <sheetName val="References and lookup"/>
      <sheetName val="Conversion assistant"/>
      <sheetName val="Project Tracker"/>
      <sheetName val="High Level Gantt"/>
      <sheetName val="Next task Gantt"/>
      <sheetName val="Export to DCS - DO NOT USE"/>
      <sheetName val="LA Data Coll. DO NOT USE"/>
    </sheetNames>
    <sheetDataSet>
      <sheetData sheetId="0" refreshError="1"/>
      <sheetData sheetId="1" refreshError="1"/>
      <sheetData sheetId="2" refreshError="1"/>
      <sheetData sheetId="3" refreshError="1"/>
      <sheetData sheetId="4">
        <row r="15">
          <cell r="C15">
            <v>101</v>
          </cell>
          <cell r="E15" t="str">
            <v>Swimming Pool CHP</v>
          </cell>
          <cell r="G15" t="str">
            <v>Yes</v>
          </cell>
          <cell r="H15">
            <v>1760818</v>
          </cell>
          <cell r="I15">
            <v>25939.125</v>
          </cell>
          <cell r="J15">
            <v>25939.125</v>
          </cell>
          <cell r="K15">
            <v>10</v>
          </cell>
          <cell r="L15">
            <v>8.0958783305142337</v>
          </cell>
          <cell r="N15">
            <v>409.49591081</v>
          </cell>
          <cell r="O15">
            <v>4.1887822618717797E-2</v>
          </cell>
          <cell r="P15">
            <v>512.82563380086322</v>
          </cell>
          <cell r="Q15">
            <v>2404.8217488476425</v>
          </cell>
          <cell r="S15">
            <v>27.485236190859226</v>
          </cell>
          <cell r="U15" t="str">
            <v xml:space="preserve">Heating pipework insulation (internal) </v>
          </cell>
          <cell r="V15">
            <v>22.5</v>
          </cell>
          <cell r="W15">
            <v>22.792250391149473</v>
          </cell>
          <cell r="X15" t="str">
            <v>Not Compliant</v>
          </cell>
          <cell r="Z15">
            <v>101</v>
          </cell>
          <cell r="AA15">
            <v>210000</v>
          </cell>
          <cell r="AB15">
            <v>0</v>
          </cell>
          <cell r="AC15">
            <v>25939.125</v>
          </cell>
          <cell r="AD15">
            <v>409.49591081</v>
          </cell>
          <cell r="AF15">
            <v>66097.093763992598</v>
          </cell>
          <cell r="AG15" t="b">
            <v>0</v>
          </cell>
          <cell r="AH15">
            <v>2404.8217488476425</v>
          </cell>
        </row>
        <row r="16">
          <cell r="C16">
            <v>102</v>
          </cell>
          <cell r="E16" t="str">
            <v>Pool covers to Swimming Pool Halls</v>
          </cell>
          <cell r="G16" t="str">
            <v>Yes</v>
          </cell>
          <cell r="H16">
            <v>904972</v>
          </cell>
          <cell r="I16">
            <v>9049.7199999999993</v>
          </cell>
          <cell r="J16">
            <v>9049.7199999999993</v>
          </cell>
          <cell r="K16">
            <v>10</v>
          </cell>
          <cell r="L16">
            <v>5.3747519260264411</v>
          </cell>
          <cell r="N16">
            <v>167.39267083999999</v>
          </cell>
          <cell r="O16">
            <v>1.7122794925961218E-2</v>
          </cell>
          <cell r="P16">
            <v>290.57425128542144</v>
          </cell>
          <cell r="Q16">
            <v>1470.7302387244965</v>
          </cell>
          <cell r="S16">
            <v>-18.822238124958339</v>
          </cell>
          <cell r="U16" t="str">
            <v>BEMS - remotely managed</v>
          </cell>
          <cell r="V16">
            <v>8.3000000000000007</v>
          </cell>
          <cell r="W16">
            <v>35.008945938002583</v>
          </cell>
          <cell r="X16" t="str">
            <v>Compliant</v>
          </cell>
          <cell r="Z16">
            <v>102</v>
          </cell>
          <cell r="AA16">
            <v>48640</v>
          </cell>
          <cell r="AB16">
            <v>0</v>
          </cell>
          <cell r="AC16">
            <v>9049.7199999999993</v>
          </cell>
          <cell r="AD16">
            <v>167.39267083999999</v>
          </cell>
          <cell r="AF16">
            <v>-27682.434770849301</v>
          </cell>
          <cell r="AG16" t="b">
            <v>0</v>
          </cell>
          <cell r="AH16">
            <v>1470.7302387244965</v>
          </cell>
        </row>
        <row r="17">
          <cell r="C17">
            <v>103</v>
          </cell>
          <cell r="E17" t="str">
            <v>Voltage Optimisation to swimming pool halls</v>
          </cell>
          <cell r="G17" t="str">
            <v>Yes</v>
          </cell>
          <cell r="H17">
            <v>111079</v>
          </cell>
          <cell r="I17">
            <v>4998.5550000000003</v>
          </cell>
          <cell r="J17">
            <v>4998.5550000000003</v>
          </cell>
          <cell r="K17">
            <v>10</v>
          </cell>
          <cell r="L17" t="str">
            <v>does not payback</v>
          </cell>
          <cell r="N17">
            <v>59.65164458000001</v>
          </cell>
          <cell r="O17">
            <v>6.1018375058724053E-3</v>
          </cell>
          <cell r="P17">
            <v>1341.1197723595099</v>
          </cell>
          <cell r="Q17">
            <v>524.10584664909948</v>
          </cell>
          <cell r="S17">
            <v>72.206389638937466</v>
          </cell>
          <cell r="U17" t="str">
            <v>Loft insulation</v>
          </cell>
          <cell r="V17">
            <v>27</v>
          </cell>
          <cell r="W17">
            <v>49.671102679981843</v>
          </cell>
          <cell r="X17" t="str">
            <v>Not Compliant</v>
          </cell>
          <cell r="Z17">
            <v>103</v>
          </cell>
          <cell r="AA17">
            <v>80000</v>
          </cell>
          <cell r="AB17">
            <v>0</v>
          </cell>
          <cell r="AC17">
            <v>4998.5550000000003</v>
          </cell>
          <cell r="AD17">
            <v>59.65164458000001</v>
          </cell>
          <cell r="AF17">
            <v>37843.790975190088</v>
          </cell>
          <cell r="AG17">
            <v>-9.6043127440552059E-2</v>
          </cell>
          <cell r="AH17">
            <v>524.10584664909948</v>
          </cell>
        </row>
        <row r="18">
          <cell r="C18">
            <v>104</v>
          </cell>
          <cell r="E18" t="str">
            <v>Awareness Campaign for Swimming pool halls</v>
          </cell>
          <cell r="G18" t="str">
            <v>Yes</v>
          </cell>
          <cell r="H18">
            <v>203172.5</v>
          </cell>
          <cell r="I18">
            <v>3420.2169999999996</v>
          </cell>
          <cell r="J18">
            <v>920.21699999999964</v>
          </cell>
          <cell r="K18">
            <v>8</v>
          </cell>
          <cell r="L18" t="str">
            <v>does not payback</v>
          </cell>
          <cell r="N18">
            <v>51.547063284999993</v>
          </cell>
          <cell r="O18">
            <v>5.27281026842716E-3</v>
          </cell>
          <cell r="P18">
            <v>145.49810449012472</v>
          </cell>
          <cell r="Q18">
            <v>222.51904628625314</v>
          </cell>
          <cell r="S18">
            <v>23.973621059929489</v>
          </cell>
          <cell r="U18" t="str">
            <v>Cavity wall insulation</v>
          </cell>
          <cell r="V18">
            <v>60</v>
          </cell>
          <cell r="W18">
            <v>2.4249684081687453</v>
          </cell>
          <cell r="X18" t="str">
            <v>Compliant</v>
          </cell>
          <cell r="Z18">
            <v>104</v>
          </cell>
          <cell r="AA18">
            <v>7500</v>
          </cell>
          <cell r="AB18">
            <v>2500</v>
          </cell>
          <cell r="AC18">
            <v>3420.2169999999996</v>
          </cell>
          <cell r="AD18">
            <v>51.547063284999993</v>
          </cell>
          <cell r="AF18">
            <v>5334.5872942835431</v>
          </cell>
          <cell r="AG18">
            <v>-0.19924064181626522</v>
          </cell>
          <cell r="AH18">
            <v>222.51904628625314</v>
          </cell>
        </row>
        <row r="19">
          <cell r="C19">
            <v>105</v>
          </cell>
          <cell r="E19" t="str">
            <v>Inverters to pool pumps to swimming pool halls</v>
          </cell>
          <cell r="G19" t="str">
            <v>Yes</v>
          </cell>
          <cell r="H19">
            <v>0</v>
          </cell>
          <cell r="I19" t="str">
            <v/>
          </cell>
          <cell r="J19" t="str">
            <v/>
          </cell>
          <cell r="K19" t="str">
            <v/>
          </cell>
          <cell r="L19" t="str">
            <v>no financial savings</v>
          </cell>
          <cell r="N19" t="str">
            <v/>
          </cell>
          <cell r="O19" t="str">
            <v xml:space="preserve"> </v>
          </cell>
          <cell r="P19" t="str">
            <v/>
          </cell>
          <cell r="Q19" t="str">
            <v/>
          </cell>
          <cell r="S19" t="str">
            <v xml:space="preserve"> </v>
          </cell>
          <cell r="U19" t="str">
            <v>BEMS - bureau remotely managed</v>
          </cell>
          <cell r="V19">
            <v>9</v>
          </cell>
          <cell r="W19" t="e">
            <v>#VALUE!</v>
          </cell>
          <cell r="X19" t="e">
            <v>#VALUE!</v>
          </cell>
          <cell r="Z19">
            <v>105</v>
          </cell>
          <cell r="AA19" t="str">
            <v/>
          </cell>
          <cell r="AB19">
            <v>0</v>
          </cell>
          <cell r="AC19" t="str">
            <v/>
          </cell>
          <cell r="AD19" t="str">
            <v/>
          </cell>
          <cell r="AF19" t="str">
            <v/>
          </cell>
          <cell r="AG19" t="str">
            <v/>
          </cell>
          <cell r="AH19" t="str">
            <v/>
          </cell>
        </row>
        <row r="20">
          <cell r="C20">
            <v>106</v>
          </cell>
          <cell r="E20" t="str">
            <v>Voltage Optimisation to Kirkleatham Museum</v>
          </cell>
          <cell r="G20" t="str">
            <v>Yes</v>
          </cell>
          <cell r="H20">
            <v>28264</v>
          </cell>
          <cell r="I20">
            <v>1271.8800000000001</v>
          </cell>
          <cell r="J20">
            <v>1271.8800000000001</v>
          </cell>
          <cell r="K20">
            <v>15</v>
          </cell>
          <cell r="L20">
            <v>8.9977041859294893</v>
          </cell>
          <cell r="N20">
            <v>15.17833328</v>
          </cell>
          <cell r="O20">
            <v>1.5526097216033421E-3</v>
          </cell>
          <cell r="P20">
            <v>753.96947668024848</v>
          </cell>
          <cell r="Q20">
            <v>186.63389614475585</v>
          </cell>
          <cell r="S20">
            <v>-17.459739623723895</v>
          </cell>
          <cell r="V20" t="str">
            <v/>
          </cell>
          <cell r="W20" t="str">
            <v/>
          </cell>
          <cell r="X20" t="str">
            <v/>
          </cell>
          <cell r="Z20">
            <v>106</v>
          </cell>
          <cell r="AA20">
            <v>11444</v>
          </cell>
          <cell r="AB20">
            <v>0</v>
          </cell>
          <cell r="AC20">
            <v>1271.8800000000001</v>
          </cell>
          <cell r="AD20">
            <v>15.17833328</v>
          </cell>
          <cell r="AF20">
            <v>-3258.579231648564</v>
          </cell>
          <cell r="AG20">
            <v>8.0002659322574013E-2</v>
          </cell>
          <cell r="AH20">
            <v>186.63389614475585</v>
          </cell>
        </row>
        <row r="21">
          <cell r="C21">
            <v>107</v>
          </cell>
          <cell r="E21" t="str">
            <v>Replacement of Streetlighting stock, new photocells, control gear and bulbs</v>
          </cell>
          <cell r="G21" t="str">
            <v>Yes</v>
          </cell>
          <cell r="H21">
            <v>400000</v>
          </cell>
          <cell r="I21">
            <v>18000</v>
          </cell>
          <cell r="J21">
            <v>18000</v>
          </cell>
          <cell r="K21">
            <v>10</v>
          </cell>
          <cell r="L21">
            <v>0</v>
          </cell>
          <cell r="N21">
            <v>214.80800000000002</v>
          </cell>
          <cell r="O21">
            <v>2.1972965208085796E-2</v>
          </cell>
          <cell r="P21">
            <v>0</v>
          </cell>
          <cell r="Q21">
            <v>1672.5184852910068</v>
          </cell>
          <cell r="S21">
            <v>-80.002837436449269</v>
          </cell>
          <cell r="V21" t="str">
            <v/>
          </cell>
          <cell r="W21" t="str">
            <v/>
          </cell>
          <cell r="X21" t="str">
            <v/>
          </cell>
          <cell r="Z21">
            <v>107</v>
          </cell>
          <cell r="AA21">
            <v>0</v>
          </cell>
          <cell r="AB21">
            <v>0</v>
          </cell>
          <cell r="AC21">
            <v>18000</v>
          </cell>
          <cell r="AD21">
            <v>214.80800000000002</v>
          </cell>
          <cell r="AF21">
            <v>-133806.22448819279</v>
          </cell>
          <cell r="AG21" t="e">
            <v>#DIV/0!</v>
          </cell>
          <cell r="AH21">
            <v>1672.5184852910068</v>
          </cell>
        </row>
        <row r="22">
          <cell r="C22">
            <v>108</v>
          </cell>
          <cell r="E22" t="str">
            <v>Biomass Boiler to Highcliffe</v>
          </cell>
          <cell r="G22" t="str">
            <v>Yes</v>
          </cell>
          <cell r="H22">
            <v>368860</v>
          </cell>
          <cell r="I22">
            <v>3688.6</v>
          </cell>
          <cell r="J22">
            <v>2038.6</v>
          </cell>
          <cell r="K22">
            <v>15</v>
          </cell>
          <cell r="L22" t="str">
            <v>does not payback</v>
          </cell>
          <cell r="N22">
            <v>68.228034199999996</v>
          </cell>
          <cell r="O22">
            <v>6.9791265767228756E-3</v>
          </cell>
          <cell r="P22">
            <v>1099.2548866371999</v>
          </cell>
          <cell r="Q22">
            <v>838.93689867927628</v>
          </cell>
          <cell r="S22">
            <v>66.161103226468938</v>
          </cell>
          <cell r="U22" t="str">
            <v>Boilers - replacement condensing</v>
          </cell>
          <cell r="V22">
            <v>16.7</v>
          </cell>
          <cell r="W22">
            <v>65.823645906419159</v>
          </cell>
          <cell r="X22" t="str">
            <v>Not Compliant</v>
          </cell>
          <cell r="Z22">
            <v>108</v>
          </cell>
          <cell r="AA22">
            <v>75000</v>
          </cell>
          <cell r="AB22">
            <v>1650</v>
          </cell>
          <cell r="AC22">
            <v>3688.6</v>
          </cell>
          <cell r="AD22">
            <v>68.228034199999996</v>
          </cell>
          <cell r="AF22">
            <v>55504.990754013306</v>
          </cell>
          <cell r="AG22" t="e">
            <v>#NUM!</v>
          </cell>
          <cell r="AH22">
            <v>838.93689867927628</v>
          </cell>
        </row>
        <row r="23">
          <cell r="C23">
            <v>109</v>
          </cell>
          <cell r="E23" t="str">
            <v>Turn off a proportion of streetlights between midnight and 5am</v>
          </cell>
          <cell r="G23" t="str">
            <v>Yes</v>
          </cell>
          <cell r="H23">
            <v>246907.33</v>
          </cell>
          <cell r="I23">
            <v>11110.829849999998</v>
          </cell>
          <cell r="J23">
            <v>11110.829849999998</v>
          </cell>
          <cell r="K23">
            <v>10</v>
          </cell>
          <cell r="L23">
            <v>4.5001139136335535</v>
          </cell>
          <cell r="N23">
            <v>132.59417435660001</v>
          </cell>
          <cell r="O23">
            <v>1.3563215429278394E-2</v>
          </cell>
          <cell r="P23">
            <v>377.09047356431768</v>
          </cell>
          <cell r="Q23">
            <v>1032.3926839471169</v>
          </cell>
          <cell r="S23">
            <v>-31.571653471800783</v>
          </cell>
          <cell r="U23" t="str">
            <v>Biomass</v>
          </cell>
          <cell r="V23">
            <v>17.510000000000002</v>
          </cell>
          <cell r="W23">
            <v>21.535720934569824</v>
          </cell>
          <cell r="X23" t="str">
            <v>Compliant</v>
          </cell>
          <cell r="Z23">
            <v>109</v>
          </cell>
          <cell r="AA23">
            <v>50000</v>
          </cell>
          <cell r="AB23">
            <v>0</v>
          </cell>
          <cell r="AC23">
            <v>11110.829849999998</v>
          </cell>
          <cell r="AD23">
            <v>132.59417435660001</v>
          </cell>
          <cell r="AF23">
            <v>-32594.344064400721</v>
          </cell>
          <cell r="AG23">
            <v>0.16109845034777501</v>
          </cell>
          <cell r="AH23">
            <v>1032.3926839471169</v>
          </cell>
        </row>
        <row r="24">
          <cell r="C24">
            <v>110</v>
          </cell>
          <cell r="E24" t="str">
            <v>Dimming of streetlights by 1/3</v>
          </cell>
          <cell r="G24" t="str">
            <v>Yes</v>
          </cell>
          <cell r="H24">
            <v>0</v>
          </cell>
          <cell r="I24" t="str">
            <v/>
          </cell>
          <cell r="J24" t="str">
            <v/>
          </cell>
          <cell r="K24" t="str">
            <v/>
          </cell>
          <cell r="L24" t="str">
            <v>no savings</v>
          </cell>
          <cell r="N24" t="str">
            <v/>
          </cell>
          <cell r="O24" t="str">
            <v xml:space="preserve"> </v>
          </cell>
          <cell r="P24" t="str">
            <v/>
          </cell>
          <cell r="Q24" t="str">
            <v/>
          </cell>
          <cell r="S24" t="str">
            <v xml:space="preserve"> </v>
          </cell>
          <cell r="U24" t="str">
            <v>Heating - zone control valves</v>
          </cell>
          <cell r="V24">
            <v>13.5</v>
          </cell>
          <cell r="W24" t="e">
            <v>#VALUE!</v>
          </cell>
          <cell r="X24" t="e">
            <v>#VALUE!</v>
          </cell>
          <cell r="Z24">
            <v>110</v>
          </cell>
          <cell r="AA24" t="str">
            <v/>
          </cell>
          <cell r="AB24">
            <v>0</v>
          </cell>
          <cell r="AC24" t="str">
            <v/>
          </cell>
          <cell r="AD24" t="str">
            <v/>
          </cell>
          <cell r="AF24" t="str">
            <v/>
          </cell>
          <cell r="AG24" t="str">
            <v/>
          </cell>
          <cell r="AH24" t="str">
            <v/>
          </cell>
        </row>
        <row r="25">
          <cell r="C25">
            <v>111</v>
          </cell>
          <cell r="E25" t="str">
            <v>LED's for illuminated signs</v>
          </cell>
          <cell r="G25" t="str">
            <v>Yes</v>
          </cell>
          <cell r="H25">
            <v>113910.04</v>
          </cell>
          <cell r="I25">
            <v>5125.9517999999998</v>
          </cell>
          <cell r="J25">
            <v>5125.9517999999998</v>
          </cell>
          <cell r="K25">
            <v>10</v>
          </cell>
          <cell r="L25">
            <v>0</v>
          </cell>
          <cell r="N25">
            <v>61.171969680800004</v>
          </cell>
          <cell r="O25">
            <v>6.2573533644291529E-3</v>
          </cell>
          <cell r="P25">
            <v>0</v>
          </cell>
          <cell r="Q25">
            <v>537.4635885813949</v>
          </cell>
          <cell r="S25">
            <v>-80.43453301339423</v>
          </cell>
          <cell r="V25" t="str">
            <v/>
          </cell>
          <cell r="W25" t="str">
            <v/>
          </cell>
          <cell r="X25" t="str">
            <v/>
          </cell>
          <cell r="Z25">
            <v>111</v>
          </cell>
          <cell r="AA25">
            <v>0</v>
          </cell>
          <cell r="AB25">
            <v>0</v>
          </cell>
          <cell r="AC25">
            <v>5125.9517999999998</v>
          </cell>
          <cell r="AD25">
            <v>61.171969680800004</v>
          </cell>
          <cell r="AF25">
            <v>-43230.632759247543</v>
          </cell>
          <cell r="AG25" t="e">
            <v>#DIV/0!</v>
          </cell>
          <cell r="AH25">
            <v>537.4635885813949</v>
          </cell>
        </row>
        <row r="26">
          <cell r="C26">
            <v>112</v>
          </cell>
          <cell r="E26" t="str">
            <v>Voltage reduction could apply to 5% of our Streetlights</v>
          </cell>
          <cell r="G26" t="str">
            <v>Yes</v>
          </cell>
          <cell r="H26">
            <v>14283</v>
          </cell>
          <cell r="I26">
            <v>642.73500000000001</v>
          </cell>
          <cell r="J26">
            <v>642.73500000000001</v>
          </cell>
          <cell r="K26">
            <v>10</v>
          </cell>
          <cell r="L26" t="str">
            <v>does not payback</v>
          </cell>
          <cell r="N26">
            <v>7.6702566600000006</v>
          </cell>
          <cell r="O26">
            <v>7.8459965516772354E-4</v>
          </cell>
          <cell r="P26">
            <v>4345.7476688922161</v>
          </cell>
          <cell r="Q26">
            <v>67.391710473528633</v>
          </cell>
          <cell r="S26">
            <v>414.18119592099976</v>
          </cell>
          <cell r="U26" t="str">
            <v>Heating pipework insulation (external)</v>
          </cell>
          <cell r="V26">
            <v>9</v>
          </cell>
          <cell r="W26">
            <v>482.86085209913517</v>
          </cell>
          <cell r="X26" t="str">
            <v>Not Compliant</v>
          </cell>
          <cell r="Z26">
            <v>112</v>
          </cell>
          <cell r="AA26">
            <v>33333</v>
          </cell>
          <cell r="AB26">
            <v>0</v>
          </cell>
          <cell r="AC26">
            <v>642.73500000000001</v>
          </cell>
          <cell r="AD26">
            <v>7.6702566600000006</v>
          </cell>
          <cell r="AF26">
            <v>27912.379239087855</v>
          </cell>
          <cell r="AG26" t="e">
            <v>#DIV/0!</v>
          </cell>
          <cell r="AH26">
            <v>67.391710473528633</v>
          </cell>
        </row>
        <row r="27">
          <cell r="C27">
            <v>113</v>
          </cell>
          <cell r="E27" t="str">
            <v>Voltage reduction could apply to 5% of our Streetlights</v>
          </cell>
          <cell r="G27" t="str">
            <v>Yes</v>
          </cell>
          <cell r="H27">
            <v>14283</v>
          </cell>
          <cell r="I27">
            <v>642.73500000000001</v>
          </cell>
          <cell r="J27">
            <v>642.73500000000001</v>
          </cell>
          <cell r="K27">
            <v>10</v>
          </cell>
          <cell r="L27" t="str">
            <v>does not payback</v>
          </cell>
          <cell r="N27">
            <v>7.6702566600000006</v>
          </cell>
          <cell r="O27">
            <v>7.8459965516772354E-4</v>
          </cell>
          <cell r="P27">
            <v>4345.7476688922161</v>
          </cell>
          <cell r="Q27">
            <v>67.391710473528633</v>
          </cell>
          <cell r="S27">
            <v>414.18119592099976</v>
          </cell>
          <cell r="U27" t="str">
            <v>Lighting control system centralised</v>
          </cell>
          <cell r="V27">
            <v>11.88</v>
          </cell>
          <cell r="W27">
            <v>365.8036758326781</v>
          </cell>
          <cell r="X27" t="str">
            <v>Not Compliant</v>
          </cell>
          <cell r="Z27">
            <v>113</v>
          </cell>
          <cell r="AA27">
            <v>33333</v>
          </cell>
          <cell r="AB27">
            <v>0</v>
          </cell>
          <cell r="AC27">
            <v>642.73500000000001</v>
          </cell>
          <cell r="AD27">
            <v>7.6702566600000006</v>
          </cell>
          <cell r="AF27">
            <v>27912.379239087855</v>
          </cell>
          <cell r="AG27" t="e">
            <v>#DIV/0!</v>
          </cell>
          <cell r="AH27">
            <v>67.391710473528633</v>
          </cell>
        </row>
        <row r="28">
          <cell r="C28">
            <v>114</v>
          </cell>
          <cell r="E28" t="str">
            <v>Voltage reduction could apply to 5% of our Streetlights</v>
          </cell>
          <cell r="G28" t="str">
            <v>Yes</v>
          </cell>
          <cell r="H28">
            <v>14283</v>
          </cell>
          <cell r="I28">
            <v>642.73500000000001</v>
          </cell>
          <cell r="J28">
            <v>642.73500000000001</v>
          </cell>
          <cell r="K28">
            <v>10</v>
          </cell>
          <cell r="L28" t="str">
            <v>does not payback</v>
          </cell>
          <cell r="N28">
            <v>7.6702566600000006</v>
          </cell>
          <cell r="O28">
            <v>7.8459965516772354E-4</v>
          </cell>
          <cell r="P28">
            <v>4345.7476688922161</v>
          </cell>
          <cell r="Q28">
            <v>67.391710473528633</v>
          </cell>
          <cell r="S28">
            <v>414.18119592099976</v>
          </cell>
          <cell r="V28" t="str">
            <v/>
          </cell>
          <cell r="W28" t="str">
            <v/>
          </cell>
          <cell r="X28" t="str">
            <v/>
          </cell>
          <cell r="Z28">
            <v>114</v>
          </cell>
          <cell r="AA28">
            <v>33333</v>
          </cell>
          <cell r="AB28">
            <v>0</v>
          </cell>
          <cell r="AC28">
            <v>642.73500000000001</v>
          </cell>
          <cell r="AD28">
            <v>7.6702566600000006</v>
          </cell>
          <cell r="AF28">
            <v>27912.379239087855</v>
          </cell>
          <cell r="AG28" t="e">
            <v>#DIV/0!</v>
          </cell>
          <cell r="AH28">
            <v>67.391710473528633</v>
          </cell>
        </row>
        <row r="29">
          <cell r="C29">
            <v>115</v>
          </cell>
          <cell r="E29" t="str">
            <v>Replacement of existing boiler plant to Biomass in 2 primary schools</v>
          </cell>
          <cell r="G29" t="str">
            <v>Yes</v>
          </cell>
          <cell r="H29">
            <v>737720</v>
          </cell>
          <cell r="I29">
            <v>7377.2</v>
          </cell>
          <cell r="J29">
            <v>4077.2</v>
          </cell>
          <cell r="K29">
            <v>15</v>
          </cell>
          <cell r="L29" t="str">
            <v>does not payback</v>
          </cell>
          <cell r="N29">
            <v>136.45606839999999</v>
          </cell>
          <cell r="O29">
            <v>1.3958253153445751E-2</v>
          </cell>
          <cell r="P29">
            <v>1099.2548866371999</v>
          </cell>
          <cell r="Q29">
            <v>1677.8737973585526</v>
          </cell>
          <cell r="S29">
            <v>66.161103226468938</v>
          </cell>
          <cell r="U29" t="str">
            <v>T5 lighting including changing the fitting</v>
          </cell>
          <cell r="V29">
            <v>20</v>
          </cell>
          <cell r="W29">
            <v>54.962744331859994</v>
          </cell>
          <cell r="X29" t="str">
            <v>Not Compliant</v>
          </cell>
          <cell r="Z29">
            <v>115</v>
          </cell>
          <cell r="AA29">
            <v>150000</v>
          </cell>
          <cell r="AB29">
            <v>3300</v>
          </cell>
          <cell r="AC29">
            <v>7377.2</v>
          </cell>
          <cell r="AD29">
            <v>136.45606839999999</v>
          </cell>
          <cell r="AF29">
            <v>111009.98150802661</v>
          </cell>
          <cell r="AG29" t="e">
            <v>#NUM!</v>
          </cell>
          <cell r="AH29">
            <v>1677.8737973585526</v>
          </cell>
        </row>
        <row r="30">
          <cell r="C30">
            <v>116</v>
          </cell>
          <cell r="E30" t="str">
            <v>Fleet replacement, biodeisel and speed limiters</v>
          </cell>
          <cell r="G30" t="str">
            <v>Yes</v>
          </cell>
          <cell r="H30">
            <v>180003</v>
          </cell>
          <cell r="I30">
            <v>19683.661388888886</v>
          </cell>
          <cell r="J30">
            <v>19683.661388888886</v>
          </cell>
          <cell r="K30">
            <v>10</v>
          </cell>
          <cell r="L30">
            <v>0</v>
          </cell>
          <cell r="N30">
            <v>45.000749999999996</v>
          </cell>
          <cell r="O30">
            <v>4.6031801147432437E-3</v>
          </cell>
          <cell r="P30">
            <v>0</v>
          </cell>
          <cell r="Q30">
            <v>395.3814910662511</v>
          </cell>
          <cell r="S30">
            <v>-419.86205265156661</v>
          </cell>
          <cell r="V30" t="str">
            <v/>
          </cell>
          <cell r="W30" t="str">
            <v/>
          </cell>
          <cell r="X30" t="str">
            <v/>
          </cell>
          <cell r="Z30">
            <v>116</v>
          </cell>
          <cell r="AA30">
            <v>0</v>
          </cell>
          <cell r="AB30">
            <v>0</v>
          </cell>
          <cell r="AC30">
            <v>19683.661388888886</v>
          </cell>
          <cell r="AD30">
            <v>45.000749999999996</v>
          </cell>
          <cell r="AF30">
            <v>-166005.68441951324</v>
          </cell>
          <cell r="AG30" t="e">
            <v>#DIV/0!</v>
          </cell>
          <cell r="AH30">
            <v>395.3814910662511</v>
          </cell>
        </row>
        <row r="31">
          <cell r="C31">
            <v>117</v>
          </cell>
          <cell r="E31" t="str">
            <v>Replacement of existing boiler plant to Biomass in 2 secondary schools</v>
          </cell>
          <cell r="G31" t="str">
            <v>Yes</v>
          </cell>
          <cell r="H31">
            <v>1659870</v>
          </cell>
          <cell r="I31">
            <v>16598.7</v>
          </cell>
          <cell r="J31">
            <v>11598.7</v>
          </cell>
          <cell r="K31">
            <v>15</v>
          </cell>
          <cell r="L31" t="str">
            <v>does not payback</v>
          </cell>
          <cell r="N31">
            <v>307.0261539</v>
          </cell>
          <cell r="O31">
            <v>3.1406069595252946E-2</v>
          </cell>
          <cell r="P31">
            <v>651.41030319241474</v>
          </cell>
          <cell r="Q31">
            <v>3775.2160440567436</v>
          </cell>
          <cell r="S31">
            <v>20.729283903768469</v>
          </cell>
          <cell r="U31" t="str">
            <v>Voltage reduction equipment</v>
          </cell>
          <cell r="V31">
            <v>14.72</v>
          </cell>
          <cell r="W31">
            <v>44.253417336441224</v>
          </cell>
          <cell r="X31" t="str">
            <v>Not Compliant</v>
          </cell>
          <cell r="Z31">
            <v>117</v>
          </cell>
          <cell r="AA31">
            <v>200000</v>
          </cell>
          <cell r="AB31">
            <v>5000</v>
          </cell>
          <cell r="AC31">
            <v>16598.7</v>
          </cell>
          <cell r="AD31">
            <v>307.0261539</v>
          </cell>
          <cell r="AF31">
            <v>78257.525175313931</v>
          </cell>
          <cell r="AG31">
            <v>-3.9564205461772667E-2</v>
          </cell>
          <cell r="AH31">
            <v>3775.2160440567436</v>
          </cell>
        </row>
        <row r="32">
          <cell r="C32">
            <v>118</v>
          </cell>
          <cell r="E32" t="str">
            <v>LED's for traffic signals</v>
          </cell>
          <cell r="G32" t="str">
            <v>Yes</v>
          </cell>
          <cell r="H32">
            <v>0</v>
          </cell>
          <cell r="I32" t="str">
            <v/>
          </cell>
          <cell r="J32" t="str">
            <v/>
          </cell>
          <cell r="K32" t="str">
            <v/>
          </cell>
          <cell r="L32" t="str">
            <v>no savings</v>
          </cell>
          <cell r="N32" t="str">
            <v/>
          </cell>
          <cell r="O32" t="str">
            <v xml:space="preserve"> </v>
          </cell>
          <cell r="P32" t="str">
            <v/>
          </cell>
          <cell r="Q32" t="str">
            <v/>
          </cell>
          <cell r="S32" t="str">
            <v xml:space="preserve"> </v>
          </cell>
          <cell r="V32" t="str">
            <v/>
          </cell>
          <cell r="W32" t="str">
            <v/>
          </cell>
          <cell r="X32" t="str">
            <v/>
          </cell>
          <cell r="Z32">
            <v>118</v>
          </cell>
          <cell r="AA32" t="str">
            <v/>
          </cell>
          <cell r="AB32">
            <v>0</v>
          </cell>
          <cell r="AC32" t="str">
            <v/>
          </cell>
          <cell r="AD32" t="str">
            <v/>
          </cell>
          <cell r="AF32" t="str">
            <v/>
          </cell>
          <cell r="AG32" t="str">
            <v/>
          </cell>
          <cell r="AH32" t="str">
            <v/>
          </cell>
        </row>
        <row r="33">
          <cell r="C33">
            <v>119</v>
          </cell>
          <cell r="E33" t="str">
            <v>NEW PROJECT - 5.55 kWp Photovolatic system  to pinchinthorpe visitor centre</v>
          </cell>
          <cell r="G33" t="str">
            <v>Yes</v>
          </cell>
          <cell r="H33">
            <v>4460</v>
          </cell>
          <cell r="I33">
            <v>200.7</v>
          </cell>
          <cell r="J33">
            <v>200.7</v>
          </cell>
          <cell r="K33" t="str">
            <v/>
          </cell>
          <cell r="L33" t="str">
            <v>does not payback</v>
          </cell>
          <cell r="N33">
            <v>2.3951092000000003</v>
          </cell>
          <cell r="O33">
            <v>2.449985620701566E-4</v>
          </cell>
          <cell r="P33">
            <v>7097.7974615938174</v>
          </cell>
          <cell r="Q33">
            <v>0</v>
          </cell>
          <cell r="S33" t="str">
            <v xml:space="preserve"> </v>
          </cell>
          <cell r="U33" t="str">
            <v>Virtualisation</v>
          </cell>
          <cell r="V33">
            <v>5</v>
          </cell>
          <cell r="W33">
            <v>1419.5594923187634</v>
          </cell>
          <cell r="X33" t="str">
            <v>Not Compliant</v>
          </cell>
          <cell r="Z33">
            <v>119</v>
          </cell>
          <cell r="AA33">
            <v>17000</v>
          </cell>
          <cell r="AB33">
            <v>0</v>
          </cell>
          <cell r="AC33">
            <v>200.7</v>
          </cell>
          <cell r="AD33">
            <v>2.3951092000000003</v>
          </cell>
          <cell r="AF33">
            <v>17000</v>
          </cell>
          <cell r="AG33" t="e">
            <v>#NUM!</v>
          </cell>
          <cell r="AH33">
            <v>0</v>
          </cell>
        </row>
        <row r="34">
          <cell r="C34">
            <v>120</v>
          </cell>
          <cell r="E34" t="str">
            <v>Good Housekeeping - Transport</v>
          </cell>
          <cell r="G34" t="str">
            <v>Yes</v>
          </cell>
          <cell r="H34" t="e">
            <v>#VALUE!</v>
          </cell>
          <cell r="I34">
            <v>55812.452659000002</v>
          </cell>
          <cell r="J34">
            <v>25812.452659000002</v>
          </cell>
          <cell r="K34">
            <v>20</v>
          </cell>
          <cell r="L34">
            <v>1.937049557457166</v>
          </cell>
          <cell r="N34">
            <v>127.59832530000001</v>
          </cell>
          <cell r="O34">
            <v>1.3052184101276086E-2</v>
          </cell>
          <cell r="P34">
            <v>391.85467271959561</v>
          </cell>
          <cell r="Q34">
            <v>1955.2911031935832</v>
          </cell>
          <cell r="S34">
            <v>-97.455142491081304</v>
          </cell>
          <cell r="V34" t="str">
            <v/>
          </cell>
          <cell r="W34" t="str">
            <v/>
          </cell>
          <cell r="X34" t="str">
            <v/>
          </cell>
          <cell r="Z34">
            <v>120</v>
          </cell>
          <cell r="AA34">
            <v>50000</v>
          </cell>
          <cell r="AB34">
            <v>30000</v>
          </cell>
          <cell r="AC34">
            <v>55812.452659000002</v>
          </cell>
          <cell r="AD34">
            <v>127.59832530000001</v>
          </cell>
          <cell r="AF34">
            <v>-190553.1730732742</v>
          </cell>
          <cell r="AG34">
            <v>0.98038942739533497</v>
          </cell>
          <cell r="AH34">
            <v>1955.2911031935832</v>
          </cell>
        </row>
        <row r="35">
          <cell r="C35">
            <v>121</v>
          </cell>
          <cell r="E35" t="str">
            <v>Electric Vehicles &amp; infrastructure</v>
          </cell>
          <cell r="G35" t="str">
            <v>Yes</v>
          </cell>
          <cell r="H35" t="e">
            <v>#VALUE!</v>
          </cell>
          <cell r="I35">
            <v>0</v>
          </cell>
          <cell r="J35">
            <v>0</v>
          </cell>
          <cell r="K35">
            <v>20</v>
          </cell>
          <cell r="L35" t="str">
            <v>no savings</v>
          </cell>
          <cell r="N35">
            <v>0</v>
          </cell>
          <cell r="O35">
            <v>0</v>
          </cell>
          <cell r="P35" t="str">
            <v/>
          </cell>
          <cell r="Q35">
            <v>0</v>
          </cell>
          <cell r="S35" t="str">
            <v xml:space="preserve"> </v>
          </cell>
          <cell r="V35" t="str">
            <v/>
          </cell>
          <cell r="W35" t="str">
            <v/>
          </cell>
          <cell r="X35" t="str">
            <v/>
          </cell>
          <cell r="Z35">
            <v>121</v>
          </cell>
          <cell r="AA35">
            <v>90000</v>
          </cell>
          <cell r="AB35">
            <v>0</v>
          </cell>
          <cell r="AC35">
            <v>0</v>
          </cell>
          <cell r="AD35">
            <v>0</v>
          </cell>
          <cell r="AF35">
            <v>90000</v>
          </cell>
          <cell r="AG35" t="e">
            <v>#NUM!</v>
          </cell>
          <cell r="AH35">
            <v>0</v>
          </cell>
        </row>
        <row r="36">
          <cell r="C36">
            <v>122</v>
          </cell>
          <cell r="E36" t="str">
            <v>Reduction in courier runs / staff shuttle</v>
          </cell>
          <cell r="G36" t="str">
            <v>Yes</v>
          </cell>
          <cell r="H36">
            <v>180003</v>
          </cell>
          <cell r="I36">
            <v>20344.089062499999</v>
          </cell>
          <cell r="J36">
            <v>-9655.9109375000007</v>
          </cell>
          <cell r="K36">
            <v>10</v>
          </cell>
          <cell r="L36" t="str">
            <v>does not payback</v>
          </cell>
          <cell r="N36">
            <v>45.360756000000002</v>
          </cell>
          <cell r="O36">
            <v>4.6400055556611898E-3</v>
          </cell>
          <cell r="P36">
            <v>0</v>
          </cell>
          <cell r="Q36">
            <v>398.54454299478107</v>
          </cell>
          <cell r="S36">
            <v>290.33504843266724</v>
          </cell>
          <cell r="V36" t="str">
            <v/>
          </cell>
          <cell r="W36" t="str">
            <v/>
          </cell>
          <cell r="X36" t="str">
            <v/>
          </cell>
          <cell r="Z36">
            <v>122</v>
          </cell>
          <cell r="AA36">
            <v>0</v>
          </cell>
          <cell r="AB36">
            <v>30000</v>
          </cell>
          <cell r="AC36">
            <v>20344.089062499999</v>
          </cell>
          <cell r="AD36">
            <v>45.360756000000002</v>
          </cell>
          <cell r="AF36">
            <v>115711.449192965</v>
          </cell>
          <cell r="AG36" t="e">
            <v>#DIV/0!</v>
          </cell>
          <cell r="AH36">
            <v>398.54454299478107</v>
          </cell>
        </row>
        <row r="37">
          <cell r="C37">
            <v>123</v>
          </cell>
          <cell r="E37" t="str">
            <v>Good housekeeping - photocopying</v>
          </cell>
          <cell r="G37" t="str">
            <v>Yes</v>
          </cell>
          <cell r="H37">
            <v>26703</v>
          </cell>
          <cell r="I37">
            <v>1201.635</v>
          </cell>
          <cell r="J37">
            <v>1201.635</v>
          </cell>
          <cell r="K37">
            <v>15</v>
          </cell>
          <cell r="L37">
            <v>0.51821060471773883</v>
          </cell>
          <cell r="N37">
            <v>14.340045060000001</v>
          </cell>
          <cell r="O37">
            <v>1.4668602248787874E-3</v>
          </cell>
          <cell r="P37">
            <v>43.4238523933899</v>
          </cell>
          <cell r="Q37">
            <v>176.32624287975571</v>
          </cell>
          <cell r="S37">
            <v>-75.246125263482952</v>
          </cell>
          <cell r="V37" t="str">
            <v/>
          </cell>
          <cell r="W37" t="str">
            <v/>
          </cell>
          <cell r="X37" t="str">
            <v/>
          </cell>
          <cell r="Z37">
            <v>123</v>
          </cell>
          <cell r="AA37">
            <v>622.70000000000005</v>
          </cell>
          <cell r="AB37">
            <v>0</v>
          </cell>
          <cell r="AC37">
            <v>1201.635</v>
          </cell>
          <cell r="AD37">
            <v>14.340045060000001</v>
          </cell>
          <cell r="AF37">
            <v>-13267.866558969417</v>
          </cell>
          <cell r="AG37" t="e">
            <v>#DIV/0!</v>
          </cell>
          <cell r="AH37">
            <v>176.32624287975571</v>
          </cell>
        </row>
        <row r="38">
          <cell r="C38">
            <v>124</v>
          </cell>
          <cell r="E38" t="str">
            <v>Photovoltaics to 2 of our Offices</v>
          </cell>
          <cell r="G38" t="str">
            <v>Yes</v>
          </cell>
          <cell r="H38">
            <v>13000</v>
          </cell>
          <cell r="I38">
            <v>585</v>
          </cell>
          <cell r="J38">
            <v>585</v>
          </cell>
          <cell r="K38">
            <v>10</v>
          </cell>
          <cell r="L38" t="str">
            <v>does not payback</v>
          </cell>
          <cell r="N38">
            <v>6.9812600000000007</v>
          </cell>
          <cell r="O38">
            <v>7.1412136926278839E-4</v>
          </cell>
          <cell r="P38">
            <v>7734.9933966074886</v>
          </cell>
          <cell r="Q38">
            <v>61.338110771957723</v>
          </cell>
          <cell r="S38">
            <v>799.93167521171267</v>
          </cell>
          <cell r="V38" t="str">
            <v/>
          </cell>
          <cell r="W38" t="str">
            <v/>
          </cell>
          <cell r="X38" t="str">
            <v/>
          </cell>
          <cell r="Z38">
            <v>124</v>
          </cell>
          <cell r="AA38">
            <v>54000</v>
          </cell>
          <cell r="AB38">
            <v>0</v>
          </cell>
          <cell r="AC38">
            <v>585</v>
          </cell>
          <cell r="AD38">
            <v>6.9812600000000007</v>
          </cell>
          <cell r="AF38">
            <v>49066.297704133736</v>
          </cell>
          <cell r="AG38" t="e">
            <v>#DIV/0!</v>
          </cell>
          <cell r="AH38">
            <v>61.338110771957723</v>
          </cell>
        </row>
        <row r="39">
          <cell r="C39">
            <v>125</v>
          </cell>
          <cell r="E39" t="str">
            <v>NEW PROJECT - 3.5kWp Photovoltaics to St Joseph's Primary School</v>
          </cell>
          <cell r="G39" t="str">
            <v>Yes</v>
          </cell>
          <cell r="H39">
            <v>0</v>
          </cell>
          <cell r="I39">
            <v>0</v>
          </cell>
          <cell r="J39">
            <v>0</v>
          </cell>
          <cell r="K39">
            <v>25</v>
          </cell>
          <cell r="L39" t="str">
            <v>no savings</v>
          </cell>
          <cell r="N39">
            <v>0</v>
          </cell>
          <cell r="O39">
            <v>0</v>
          </cell>
          <cell r="P39" t="str">
            <v/>
          </cell>
          <cell r="Q39">
            <v>0</v>
          </cell>
          <cell r="S39" t="str">
            <v xml:space="preserve"> </v>
          </cell>
          <cell r="U39" t="str">
            <v>Boilers - replacement condensing</v>
          </cell>
          <cell r="V39">
            <v>16.7</v>
          </cell>
          <cell r="W39" t="e">
            <v>#DIV/0!</v>
          </cell>
          <cell r="X39" t="e">
            <v>#DIV/0!</v>
          </cell>
          <cell r="Z39">
            <v>125</v>
          </cell>
          <cell r="AA39" t="str">
            <v/>
          </cell>
          <cell r="AB39">
            <v>0</v>
          </cell>
          <cell r="AC39">
            <v>0</v>
          </cell>
          <cell r="AD39">
            <v>0</v>
          </cell>
          <cell r="AF39" t="str">
            <v/>
          </cell>
          <cell r="AG39" t="str">
            <v/>
          </cell>
          <cell r="AH39">
            <v>0</v>
          </cell>
        </row>
        <row r="40">
          <cell r="C40">
            <v>126</v>
          </cell>
          <cell r="E40" t="str">
            <v>Photovoltaics to 1 of our Offices</v>
          </cell>
          <cell r="G40" t="str">
            <v>Yes</v>
          </cell>
          <cell r="H40">
            <v>6500</v>
          </cell>
          <cell r="I40">
            <v>292.5</v>
          </cell>
          <cell r="J40">
            <v>292.5</v>
          </cell>
          <cell r="K40">
            <v>10</v>
          </cell>
          <cell r="L40" t="str">
            <v>does not payback</v>
          </cell>
          <cell r="N40">
            <v>3.4906300000000003</v>
          </cell>
          <cell r="O40">
            <v>3.5706068463139419E-4</v>
          </cell>
          <cell r="P40">
            <v>7734.9933966074886</v>
          </cell>
          <cell r="Q40">
            <v>30.669055385978861</v>
          </cell>
          <cell r="S40">
            <v>799.93167521171267</v>
          </cell>
          <cell r="V40" t="str">
            <v/>
          </cell>
          <cell r="W40" t="str">
            <v/>
          </cell>
          <cell r="X40" t="str">
            <v/>
          </cell>
          <cell r="Z40">
            <v>126</v>
          </cell>
          <cell r="AA40">
            <v>27000</v>
          </cell>
          <cell r="AB40">
            <v>0</v>
          </cell>
          <cell r="AC40">
            <v>292.5</v>
          </cell>
          <cell r="AD40">
            <v>3.4906300000000003</v>
          </cell>
          <cell r="AF40">
            <v>24533.148852066868</v>
          </cell>
          <cell r="AG40" t="e">
            <v>#DIV/0!</v>
          </cell>
          <cell r="AH40">
            <v>30.669055385978861</v>
          </cell>
        </row>
        <row r="41">
          <cell r="C41">
            <v>127</v>
          </cell>
          <cell r="E41" t="str">
            <v>Photovoltaics to 1 of our Offices</v>
          </cell>
          <cell r="G41" t="str">
            <v>Yes</v>
          </cell>
          <cell r="H41">
            <v>6500</v>
          </cell>
          <cell r="I41">
            <v>292.5</v>
          </cell>
          <cell r="J41">
            <v>292.5</v>
          </cell>
          <cell r="K41">
            <v>10</v>
          </cell>
          <cell r="L41" t="str">
            <v>does not payback</v>
          </cell>
          <cell r="N41">
            <v>3.4906300000000003</v>
          </cell>
          <cell r="O41">
            <v>3.5706068463139419E-4</v>
          </cell>
          <cell r="P41">
            <v>7734.9933966074886</v>
          </cell>
          <cell r="Q41">
            <v>30.669055385978861</v>
          </cell>
          <cell r="S41">
            <v>799.93167521171267</v>
          </cell>
          <cell r="V41" t="str">
            <v/>
          </cell>
          <cell r="W41" t="str">
            <v/>
          </cell>
          <cell r="X41" t="str">
            <v/>
          </cell>
          <cell r="Z41">
            <v>127</v>
          </cell>
          <cell r="AA41">
            <v>27000</v>
          </cell>
          <cell r="AB41">
            <v>0</v>
          </cell>
          <cell r="AC41">
            <v>292.5</v>
          </cell>
          <cell r="AD41">
            <v>3.4906300000000003</v>
          </cell>
          <cell r="AF41">
            <v>24533.148852066868</v>
          </cell>
          <cell r="AG41" t="e">
            <v>#DIV/0!</v>
          </cell>
          <cell r="AH41">
            <v>30.669055385978861</v>
          </cell>
        </row>
        <row r="42">
          <cell r="C42">
            <v>128</v>
          </cell>
          <cell r="E42" t="str">
            <v>Good housekeeping - Boroughwide awareness competition</v>
          </cell>
          <cell r="G42" t="str">
            <v>Yes</v>
          </cell>
          <cell r="H42">
            <v>794964</v>
          </cell>
          <cell r="I42">
            <v>16014.865</v>
          </cell>
          <cell r="J42">
            <v>14014.865</v>
          </cell>
          <cell r="K42">
            <v>8</v>
          </cell>
          <cell r="L42">
            <v>0.35676405017101487</v>
          </cell>
          <cell r="N42">
            <v>228.16913283000002</v>
          </cell>
          <cell r="O42">
            <v>2.3339691339394699E-2</v>
          </cell>
          <cell r="P42">
            <v>21.913568842483642</v>
          </cell>
          <cell r="Q42">
            <v>984.96353805023614</v>
          </cell>
          <cell r="S42">
            <v>-52.158558083280589</v>
          </cell>
          <cell r="U42" t="str">
            <v>Heating pipework insulation (external)</v>
          </cell>
          <cell r="V42">
            <v>9</v>
          </cell>
          <cell r="W42">
            <v>2.4348409824981827</v>
          </cell>
          <cell r="X42" t="str">
            <v>Compliant</v>
          </cell>
          <cell r="Z42">
            <v>128</v>
          </cell>
          <cell r="AA42">
            <v>5000</v>
          </cell>
          <cell r="AB42">
            <v>2000</v>
          </cell>
          <cell r="AC42">
            <v>16014.865</v>
          </cell>
          <cell r="AD42">
            <v>228.16913283000002</v>
          </cell>
          <cell r="AF42">
            <v>-51374.277909306795</v>
          </cell>
          <cell r="AG42">
            <v>0.79390783989522906</v>
          </cell>
          <cell r="AH42">
            <v>984.96353805023614</v>
          </cell>
        </row>
        <row r="43">
          <cell r="C43">
            <v>129</v>
          </cell>
          <cell r="E43" t="str">
            <v>Good housekeeping - Boroughwide league tables</v>
          </cell>
          <cell r="G43" t="str">
            <v>Yes</v>
          </cell>
          <cell r="H43">
            <v>434093</v>
          </cell>
          <cell r="I43">
            <v>8777.4599999999991</v>
          </cell>
          <cell r="J43">
            <v>8777.4599999999991</v>
          </cell>
          <cell r="K43">
            <v>8</v>
          </cell>
          <cell r="L43">
            <v>0</v>
          </cell>
          <cell r="N43">
            <v>124.91933611</v>
          </cell>
          <cell r="O43">
            <v>1.2778147118180913E-2</v>
          </cell>
          <cell r="P43">
            <v>0</v>
          </cell>
          <cell r="Q43">
            <v>539.25344651007322</v>
          </cell>
          <cell r="S43">
            <v>-66.980259110259084</v>
          </cell>
          <cell r="U43" t="str">
            <v>Lighting control system centralised</v>
          </cell>
          <cell r="V43">
            <v>11.88</v>
          </cell>
          <cell r="W43">
            <v>0</v>
          </cell>
          <cell r="X43" t="str">
            <v>Compliant</v>
          </cell>
          <cell r="Z43">
            <v>129</v>
          </cell>
          <cell r="AA43">
            <v>0</v>
          </cell>
          <cell r="AB43">
            <v>0</v>
          </cell>
          <cell r="AC43">
            <v>8777.4599999999991</v>
          </cell>
          <cell r="AD43">
            <v>124.91933611</v>
          </cell>
          <cell r="AF43">
            <v>-36119.335573344943</v>
          </cell>
          <cell r="AG43" t="e">
            <v>#DIV/0!</v>
          </cell>
          <cell r="AH43">
            <v>539.25344651007322</v>
          </cell>
        </row>
        <row r="44">
          <cell r="C44">
            <v>130</v>
          </cell>
          <cell r="E44" t="str">
            <v>Replace Desk Lamp Bulbs</v>
          </cell>
          <cell r="G44" t="str">
            <v>Yes</v>
          </cell>
          <cell r="H44">
            <v>2964</v>
          </cell>
          <cell r="I44">
            <v>133.38</v>
          </cell>
          <cell r="J44">
            <v>133.38</v>
          </cell>
          <cell r="K44">
            <v>10</v>
          </cell>
          <cell r="L44">
            <v>0.74973759184285504</v>
          </cell>
          <cell r="N44">
            <v>1.59172728</v>
          </cell>
          <cell r="O44">
            <v>1.6281967219191574E-4</v>
          </cell>
          <cell r="P44">
            <v>62.824832656006251</v>
          </cell>
          <cell r="Q44">
            <v>13.985089256006358</v>
          </cell>
          <cell r="S44">
            <v>-73.284060237036954</v>
          </cell>
          <cell r="V44" t="str">
            <v/>
          </cell>
          <cell r="W44" t="str">
            <v/>
          </cell>
          <cell r="X44" t="str">
            <v/>
          </cell>
          <cell r="Z44">
            <v>130</v>
          </cell>
          <cell r="AA44">
            <v>100</v>
          </cell>
          <cell r="AB44">
            <v>0</v>
          </cell>
          <cell r="AC44">
            <v>133.38</v>
          </cell>
          <cell r="AD44">
            <v>1.59172728</v>
          </cell>
          <cell r="AF44">
            <v>-1024.8841234575082</v>
          </cell>
          <cell r="AG44" t="e">
            <v>#DIV/0!</v>
          </cell>
          <cell r="AH44">
            <v>13.985089256006358</v>
          </cell>
        </row>
        <row r="45">
          <cell r="C45">
            <v>131</v>
          </cell>
          <cell r="E45" t="str">
            <v>Rationalise the Number of Fridges</v>
          </cell>
          <cell r="G45" t="str">
            <v>Yes</v>
          </cell>
          <cell r="H45">
            <v>5190</v>
          </cell>
          <cell r="I45">
            <v>233.55</v>
          </cell>
          <cell r="J45">
            <v>233.55</v>
          </cell>
          <cell r="K45">
            <v>10</v>
          </cell>
          <cell r="L45">
            <v>0.42817383857846286</v>
          </cell>
          <cell r="N45">
            <v>2.7871337999999999</v>
          </cell>
          <cell r="O45">
            <v>2.8509922357491317E-4</v>
          </cell>
          <cell r="P45">
            <v>35.879152985048655</v>
          </cell>
          <cell r="Q45">
            <v>24.488061146650811</v>
          </cell>
          <cell r="S45">
            <v>-76.350910410480367</v>
          </cell>
          <cell r="U45" t="str">
            <v>T5 lighting including changing the fitting</v>
          </cell>
          <cell r="V45">
            <v>20</v>
          </cell>
          <cell r="W45">
            <v>1.793957649252433</v>
          </cell>
          <cell r="X45" t="str">
            <v>Compliant</v>
          </cell>
          <cell r="Z45">
            <v>131</v>
          </cell>
          <cell r="AA45">
            <v>100</v>
          </cell>
          <cell r="AB45">
            <v>0</v>
          </cell>
          <cell r="AC45">
            <v>233.55</v>
          </cell>
          <cell r="AD45">
            <v>2.7871337999999999</v>
          </cell>
          <cell r="AF45">
            <v>-1869.6857627343011</v>
          </cell>
          <cell r="AG45" t="e">
            <v>#DIV/0!</v>
          </cell>
          <cell r="AH45">
            <v>24.488061146650811</v>
          </cell>
        </row>
        <row r="46">
          <cell r="C46">
            <v>132</v>
          </cell>
          <cell r="E46" t="str">
            <v>Rationalise the Number of Kettles</v>
          </cell>
          <cell r="G46" t="str">
            <v>Yes</v>
          </cell>
          <cell r="H46">
            <v>5148</v>
          </cell>
          <cell r="I46">
            <v>231.66</v>
          </cell>
          <cell r="J46">
            <v>231.66</v>
          </cell>
          <cell r="K46">
            <v>10</v>
          </cell>
          <cell r="L46">
            <v>0.43166709833376499</v>
          </cell>
          <cell r="N46">
            <v>2.7645789600000001</v>
          </cell>
          <cell r="O46">
            <v>2.827920622280642E-4</v>
          </cell>
          <cell r="P46">
            <v>36.171873347397536</v>
          </cell>
          <cell r="Q46">
            <v>24.289891865695257</v>
          </cell>
          <cell r="S46">
            <v>-76.317594142158214</v>
          </cell>
          <cell r="U46" t="str">
            <v>Variable speed drives</v>
          </cell>
          <cell r="V46">
            <v>15.84</v>
          </cell>
          <cell r="W46">
            <v>2.2835778628407537</v>
          </cell>
          <cell r="X46" t="str">
            <v>Compliant</v>
          </cell>
          <cell r="Z46">
            <v>132</v>
          </cell>
          <cell r="AA46">
            <v>100</v>
          </cell>
          <cell r="AB46">
            <v>0</v>
          </cell>
          <cell r="AC46">
            <v>231.66</v>
          </cell>
          <cell r="AD46">
            <v>2.7645789600000001</v>
          </cell>
          <cell r="AF46">
            <v>-1853.7461091630407</v>
          </cell>
          <cell r="AG46" t="e">
            <v>#DIV/0!</v>
          </cell>
          <cell r="AH46">
            <v>24.289891865695257</v>
          </cell>
        </row>
        <row r="47">
          <cell r="C47">
            <v>133</v>
          </cell>
          <cell r="E47" t="str">
            <v>Rationalise the Number of Microwaves</v>
          </cell>
          <cell r="G47" t="str">
            <v>Yes</v>
          </cell>
          <cell r="H47">
            <v>442</v>
          </cell>
          <cell r="I47">
            <v>19.89</v>
          </cell>
          <cell r="J47">
            <v>19.89</v>
          </cell>
          <cell r="K47">
            <v>10</v>
          </cell>
          <cell r="L47">
            <v>5.0276520864756158</v>
          </cell>
          <cell r="N47">
            <v>0.23736284000000005</v>
          </cell>
          <cell r="O47">
            <v>2.4280126554934807E-5</v>
          </cell>
          <cell r="P47">
            <v>421.29593663439476</v>
          </cell>
          <cell r="Q47">
            <v>2.085495766246563</v>
          </cell>
          <cell r="S47">
            <v>-32.484303807233715</v>
          </cell>
          <cell r="V47" t="str">
            <v/>
          </cell>
          <cell r="W47" t="str">
            <v/>
          </cell>
          <cell r="X47" t="str">
            <v/>
          </cell>
          <cell r="Z47">
            <v>133</v>
          </cell>
          <cell r="AA47">
            <v>100</v>
          </cell>
          <cell r="AB47">
            <v>0</v>
          </cell>
          <cell r="AC47">
            <v>19.89</v>
          </cell>
          <cell r="AD47">
            <v>0.23736284000000005</v>
          </cell>
          <cell r="AF47">
            <v>-67.74587805945302</v>
          </cell>
          <cell r="AG47">
            <v>0.19443087242407925</v>
          </cell>
          <cell r="AH47">
            <v>2.085495766246563</v>
          </cell>
        </row>
        <row r="48">
          <cell r="C48">
            <v>134</v>
          </cell>
          <cell r="E48" t="str">
            <v>Rationalise the Number of Personal Heaters</v>
          </cell>
          <cell r="G48" t="str">
            <v>Yes</v>
          </cell>
          <cell r="H48">
            <v>19500</v>
          </cell>
          <cell r="I48">
            <v>877.5</v>
          </cell>
          <cell r="J48">
            <v>877.5</v>
          </cell>
          <cell r="K48">
            <v>10</v>
          </cell>
          <cell r="L48">
            <v>0.11396011396011396</v>
          </cell>
          <cell r="N48">
            <v>10.471890000000002</v>
          </cell>
          <cell r="O48">
            <v>1.0711820538941827E-3</v>
          </cell>
          <cell r="P48">
            <v>9.5493745637129486</v>
          </cell>
          <cell r="Q48">
            <v>92.007166157936595</v>
          </cell>
          <cell r="S48">
            <v>-79.347661151387911</v>
          </cell>
          <cell r="U48" t="str">
            <v>Voltage reduction equipment</v>
          </cell>
          <cell r="V48">
            <v>14.72</v>
          </cell>
          <cell r="W48">
            <v>0.64873468503484699</v>
          </cell>
          <cell r="X48" t="str">
            <v>Compliant</v>
          </cell>
          <cell r="Z48">
            <v>134</v>
          </cell>
          <cell r="AA48">
            <v>100</v>
          </cell>
          <cell r="AB48">
            <v>0</v>
          </cell>
          <cell r="AC48">
            <v>877.5</v>
          </cell>
          <cell r="AD48">
            <v>10.471890000000002</v>
          </cell>
          <cell r="AF48">
            <v>-7300.5534437993974</v>
          </cell>
          <cell r="AG48" t="e">
            <v>#DIV/0!</v>
          </cell>
          <cell r="AH48">
            <v>92.007166157936595</v>
          </cell>
        </row>
        <row r="49">
          <cell r="C49">
            <v>135</v>
          </cell>
          <cell r="E49" t="e">
            <v>#REF!</v>
          </cell>
          <cell r="G49" t="str">
            <v>Yes</v>
          </cell>
          <cell r="H49">
            <v>0</v>
          </cell>
          <cell r="I49">
            <v>0</v>
          </cell>
          <cell r="J49">
            <v>0</v>
          </cell>
          <cell r="K49" t="str">
            <v/>
          </cell>
          <cell r="L49" t="e">
            <v>#REF!</v>
          </cell>
          <cell r="N49">
            <v>0</v>
          </cell>
          <cell r="O49">
            <v>0</v>
          </cell>
          <cell r="P49" t="str">
            <v/>
          </cell>
          <cell r="Q49">
            <v>0</v>
          </cell>
          <cell r="S49" t="str">
            <v xml:space="preserve"> </v>
          </cell>
          <cell r="V49" t="str">
            <v/>
          </cell>
          <cell r="W49" t="str">
            <v/>
          </cell>
          <cell r="X49" t="str">
            <v/>
          </cell>
          <cell r="Z49">
            <v>135</v>
          </cell>
          <cell r="AA49" t="str">
            <v/>
          </cell>
          <cell r="AB49">
            <v>0</v>
          </cell>
          <cell r="AC49">
            <v>0</v>
          </cell>
          <cell r="AD49">
            <v>0</v>
          </cell>
          <cell r="AF49" t="str">
            <v/>
          </cell>
          <cell r="AG49" t="str">
            <v/>
          </cell>
          <cell r="AH49">
            <v>0</v>
          </cell>
        </row>
        <row r="50">
          <cell r="C50">
            <v>136</v>
          </cell>
          <cell r="E50" t="str">
            <v>LED streetlighting</v>
          </cell>
          <cell r="G50" t="str">
            <v>Yes</v>
          </cell>
          <cell r="H50">
            <v>662.24</v>
          </cell>
          <cell r="I50">
            <v>29.800799999999999</v>
          </cell>
          <cell r="J50">
            <v>29.800799999999999</v>
          </cell>
          <cell r="K50">
            <v>10</v>
          </cell>
          <cell r="L50" t="str">
            <v>does not payback</v>
          </cell>
          <cell r="N50">
            <v>0.35563612480000006</v>
          </cell>
          <cell r="O50">
            <v>3.637844119850685E-5</v>
          </cell>
          <cell r="P50">
            <v>11809.82388209849</v>
          </cell>
          <cell r="Q50">
            <v>1.7630652234277693</v>
          </cell>
          <cell r="S50">
            <v>2303.467074082519</v>
          </cell>
          <cell r="V50" t="str">
            <v/>
          </cell>
          <cell r="W50" t="str">
            <v/>
          </cell>
          <cell r="X50" t="str">
            <v/>
          </cell>
          <cell r="Z50">
            <v>136</v>
          </cell>
          <cell r="AA50">
            <v>4200</v>
          </cell>
          <cell r="AB50">
            <v>0</v>
          </cell>
          <cell r="AC50">
            <v>29.800799999999999</v>
          </cell>
          <cell r="AD50">
            <v>0.35563612480000006</v>
          </cell>
          <cell r="AF50">
            <v>4061.162691625806</v>
          </cell>
          <cell r="AG50" t="e">
            <v>#DIV/0!</v>
          </cell>
          <cell r="AH50">
            <v>1.7630652234277693</v>
          </cell>
        </row>
        <row r="51">
          <cell r="C51">
            <v>137</v>
          </cell>
          <cell r="E51" t="str">
            <v>NEW PROJECT - Air source heat pump system  to pinchinthorpe visitor centre</v>
          </cell>
          <cell r="G51" t="str">
            <v>Yes</v>
          </cell>
          <cell r="H51">
            <v>0</v>
          </cell>
          <cell r="I51" t="str">
            <v/>
          </cell>
          <cell r="J51" t="str">
            <v/>
          </cell>
          <cell r="K51" t="str">
            <v/>
          </cell>
          <cell r="L51" t="str">
            <v>no savings</v>
          </cell>
          <cell r="N51" t="str">
            <v/>
          </cell>
          <cell r="O51" t="str">
            <v xml:space="preserve"> </v>
          </cell>
          <cell r="P51" t="str">
            <v/>
          </cell>
          <cell r="Q51" t="str">
            <v/>
          </cell>
          <cell r="S51" t="str">
            <v xml:space="preserve"> </v>
          </cell>
          <cell r="V51" t="str">
            <v/>
          </cell>
          <cell r="W51" t="str">
            <v/>
          </cell>
          <cell r="X51" t="str">
            <v/>
          </cell>
          <cell r="Z51">
            <v>137</v>
          </cell>
          <cell r="AA51" t="str">
            <v/>
          </cell>
          <cell r="AB51">
            <v>0</v>
          </cell>
          <cell r="AC51" t="str">
            <v/>
          </cell>
          <cell r="AD51" t="str">
            <v/>
          </cell>
          <cell r="AF51" t="str">
            <v/>
          </cell>
          <cell r="AG51" t="str">
            <v/>
          </cell>
          <cell r="AH51" t="str">
            <v/>
          </cell>
        </row>
        <row r="52">
          <cell r="C52">
            <v>138</v>
          </cell>
          <cell r="E52" t="str">
            <v>Replace lighting in illuminated bollards to LED</v>
          </cell>
          <cell r="G52" t="str">
            <v>Yes</v>
          </cell>
          <cell r="H52">
            <v>0</v>
          </cell>
          <cell r="I52">
            <v>0</v>
          </cell>
          <cell r="J52">
            <v>0</v>
          </cell>
          <cell r="K52">
            <v>10</v>
          </cell>
          <cell r="L52" t="str">
            <v>no savings</v>
          </cell>
          <cell r="N52">
            <v>0</v>
          </cell>
          <cell r="O52">
            <v>0</v>
          </cell>
          <cell r="P52" t="str">
            <v/>
          </cell>
          <cell r="Q52">
            <v>0</v>
          </cell>
          <cell r="S52" t="str">
            <v xml:space="preserve"> </v>
          </cell>
          <cell r="V52" t="str">
            <v/>
          </cell>
          <cell r="W52" t="str">
            <v/>
          </cell>
          <cell r="X52" t="str">
            <v/>
          </cell>
          <cell r="Z52">
            <v>138</v>
          </cell>
          <cell r="AA52" t="str">
            <v/>
          </cell>
          <cell r="AB52">
            <v>0</v>
          </cell>
          <cell r="AC52">
            <v>0</v>
          </cell>
          <cell r="AD52">
            <v>0</v>
          </cell>
          <cell r="AF52" t="str">
            <v/>
          </cell>
          <cell r="AG52" t="str">
            <v/>
          </cell>
          <cell r="AH52">
            <v>0</v>
          </cell>
        </row>
        <row r="53">
          <cell r="C53">
            <v>139</v>
          </cell>
          <cell r="E53" t="str">
            <v>Use of solar road studs replacing street lighting columns</v>
          </cell>
          <cell r="G53" t="str">
            <v>Yes</v>
          </cell>
          <cell r="H53">
            <v>0</v>
          </cell>
          <cell r="I53" t="str">
            <v/>
          </cell>
          <cell r="J53" t="str">
            <v/>
          </cell>
          <cell r="K53" t="str">
            <v/>
          </cell>
          <cell r="L53" t="str">
            <v>no savings</v>
          </cell>
          <cell r="N53" t="str">
            <v/>
          </cell>
          <cell r="O53" t="str">
            <v xml:space="preserve"> </v>
          </cell>
          <cell r="P53" t="str">
            <v/>
          </cell>
          <cell r="Q53" t="str">
            <v/>
          </cell>
          <cell r="S53" t="str">
            <v xml:space="preserve"> </v>
          </cell>
          <cell r="V53" t="str">
            <v/>
          </cell>
          <cell r="W53" t="str">
            <v/>
          </cell>
          <cell r="X53" t="str">
            <v/>
          </cell>
          <cell r="Z53">
            <v>139</v>
          </cell>
          <cell r="AA53" t="str">
            <v/>
          </cell>
          <cell r="AB53">
            <v>0</v>
          </cell>
          <cell r="AC53" t="str">
            <v/>
          </cell>
          <cell r="AD53" t="str">
            <v/>
          </cell>
          <cell r="AF53" t="str">
            <v/>
          </cell>
          <cell r="AG53" t="str">
            <v/>
          </cell>
          <cell r="AH53" t="str">
            <v/>
          </cell>
        </row>
        <row r="54">
          <cell r="C54">
            <v>140</v>
          </cell>
          <cell r="E54" t="str">
            <v>IT - Storage Virtualisation</v>
          </cell>
          <cell r="G54" t="str">
            <v>Yes</v>
          </cell>
          <cell r="H54">
            <v>0</v>
          </cell>
          <cell r="I54" t="str">
            <v/>
          </cell>
          <cell r="J54" t="str">
            <v/>
          </cell>
          <cell r="K54" t="str">
            <v/>
          </cell>
          <cell r="L54" t="str">
            <v>no savings</v>
          </cell>
          <cell r="N54" t="str">
            <v/>
          </cell>
          <cell r="O54" t="str">
            <v xml:space="preserve"> </v>
          </cell>
          <cell r="P54" t="str">
            <v/>
          </cell>
          <cell r="Q54" t="str">
            <v/>
          </cell>
          <cell r="S54" t="str">
            <v xml:space="preserve"> </v>
          </cell>
          <cell r="V54" t="str">
            <v/>
          </cell>
          <cell r="W54" t="str">
            <v/>
          </cell>
          <cell r="X54" t="str">
            <v/>
          </cell>
          <cell r="Z54">
            <v>140</v>
          </cell>
          <cell r="AA54" t="str">
            <v/>
          </cell>
          <cell r="AB54">
            <v>0</v>
          </cell>
          <cell r="AC54" t="str">
            <v/>
          </cell>
          <cell r="AD54" t="str">
            <v/>
          </cell>
          <cell r="AF54" t="str">
            <v/>
          </cell>
          <cell r="AG54" t="str">
            <v/>
          </cell>
          <cell r="AH54" t="str">
            <v/>
          </cell>
        </row>
        <row r="55">
          <cell r="C55">
            <v>141</v>
          </cell>
          <cell r="E55" t="str">
            <v>IT - Schools centralisation of distribution resource</v>
          </cell>
          <cell r="G55" t="str">
            <v>Yes</v>
          </cell>
          <cell r="H55">
            <v>0</v>
          </cell>
          <cell r="I55" t="str">
            <v/>
          </cell>
          <cell r="J55" t="str">
            <v/>
          </cell>
          <cell r="K55" t="str">
            <v/>
          </cell>
          <cell r="L55" t="str">
            <v>no savings</v>
          </cell>
          <cell r="N55" t="str">
            <v/>
          </cell>
          <cell r="O55" t="str">
            <v xml:space="preserve"> </v>
          </cell>
          <cell r="P55" t="str">
            <v/>
          </cell>
          <cell r="Q55" t="str">
            <v/>
          </cell>
          <cell r="S55" t="str">
            <v xml:space="preserve"> </v>
          </cell>
          <cell r="U55" t="str">
            <v>Lighting control system centralised</v>
          </cell>
          <cell r="V55">
            <v>11.88</v>
          </cell>
          <cell r="W55" t="e">
            <v>#VALUE!</v>
          </cell>
          <cell r="X55" t="e">
            <v>#VALUE!</v>
          </cell>
          <cell r="Z55">
            <v>141</v>
          </cell>
          <cell r="AA55" t="str">
            <v/>
          </cell>
          <cell r="AB55">
            <v>0</v>
          </cell>
          <cell r="AC55" t="str">
            <v/>
          </cell>
          <cell r="AD55" t="str">
            <v/>
          </cell>
          <cell r="AF55" t="str">
            <v/>
          </cell>
          <cell r="AG55" t="str">
            <v/>
          </cell>
          <cell r="AH55" t="str">
            <v/>
          </cell>
        </row>
        <row r="56">
          <cell r="C56">
            <v>142</v>
          </cell>
          <cell r="E56" t="str">
            <v>Telepresence meetings</v>
          </cell>
          <cell r="G56" t="str">
            <v>Yes</v>
          </cell>
          <cell r="H56">
            <v>0</v>
          </cell>
          <cell r="I56" t="str">
            <v/>
          </cell>
          <cell r="J56" t="str">
            <v/>
          </cell>
          <cell r="K56" t="str">
            <v/>
          </cell>
          <cell r="L56" t="str">
            <v>no savings</v>
          </cell>
          <cell r="N56" t="str">
            <v/>
          </cell>
          <cell r="O56" t="str">
            <v xml:space="preserve"> </v>
          </cell>
          <cell r="P56" t="str">
            <v/>
          </cell>
          <cell r="Q56" t="str">
            <v/>
          </cell>
          <cell r="S56" t="str">
            <v xml:space="preserve"> </v>
          </cell>
          <cell r="V56" t="str">
            <v/>
          </cell>
          <cell r="W56" t="str">
            <v/>
          </cell>
          <cell r="X56" t="str">
            <v/>
          </cell>
          <cell r="Z56">
            <v>142</v>
          </cell>
          <cell r="AA56" t="str">
            <v/>
          </cell>
          <cell r="AB56">
            <v>0</v>
          </cell>
          <cell r="AC56" t="str">
            <v/>
          </cell>
          <cell r="AD56" t="str">
            <v/>
          </cell>
          <cell r="AF56" t="str">
            <v/>
          </cell>
          <cell r="AG56" t="str">
            <v/>
          </cell>
          <cell r="AH56" t="str">
            <v/>
          </cell>
        </row>
        <row r="57">
          <cell r="C57">
            <v>143</v>
          </cell>
          <cell r="E57" t="str">
            <v>IT - Network switching power management</v>
          </cell>
          <cell r="G57" t="str">
            <v>Yes</v>
          </cell>
          <cell r="H57">
            <v>0</v>
          </cell>
          <cell r="I57" t="str">
            <v/>
          </cell>
          <cell r="J57" t="str">
            <v/>
          </cell>
          <cell r="K57" t="str">
            <v/>
          </cell>
          <cell r="L57" t="str">
            <v>no savings</v>
          </cell>
          <cell r="N57" t="str">
            <v/>
          </cell>
          <cell r="O57" t="str">
            <v xml:space="preserve"> </v>
          </cell>
          <cell r="P57" t="str">
            <v/>
          </cell>
          <cell r="Q57" t="str">
            <v/>
          </cell>
          <cell r="S57" t="str">
            <v xml:space="preserve"> </v>
          </cell>
          <cell r="U57" t="str">
            <v>T5 lighting including changing the fitting</v>
          </cell>
          <cell r="V57">
            <v>20</v>
          </cell>
          <cell r="W57" t="e">
            <v>#VALUE!</v>
          </cell>
          <cell r="X57" t="e">
            <v>#VALUE!</v>
          </cell>
          <cell r="Z57">
            <v>143</v>
          </cell>
          <cell r="AA57" t="str">
            <v/>
          </cell>
          <cell r="AB57">
            <v>0</v>
          </cell>
          <cell r="AC57" t="str">
            <v/>
          </cell>
          <cell r="AD57" t="str">
            <v/>
          </cell>
          <cell r="AF57" t="str">
            <v/>
          </cell>
          <cell r="AG57" t="str">
            <v/>
          </cell>
          <cell r="AH57" t="str">
            <v/>
          </cell>
        </row>
        <row r="58">
          <cell r="C58">
            <v>144</v>
          </cell>
          <cell r="E58" t="str">
            <v>Server room warm air reclaimation</v>
          </cell>
          <cell r="G58" t="str">
            <v>Yes</v>
          </cell>
          <cell r="H58">
            <v>0</v>
          </cell>
          <cell r="I58" t="str">
            <v/>
          </cell>
          <cell r="J58" t="str">
            <v/>
          </cell>
          <cell r="K58" t="str">
            <v/>
          </cell>
          <cell r="L58" t="str">
            <v>no savings</v>
          </cell>
          <cell r="N58" t="str">
            <v/>
          </cell>
          <cell r="O58" t="str">
            <v xml:space="preserve"> </v>
          </cell>
          <cell r="P58" t="str">
            <v/>
          </cell>
          <cell r="Q58" t="str">
            <v/>
          </cell>
          <cell r="S58" t="str">
            <v xml:space="preserve"> </v>
          </cell>
          <cell r="U58" t="str">
            <v>Variable speed drives</v>
          </cell>
          <cell r="V58">
            <v>15.84</v>
          </cell>
          <cell r="W58" t="e">
            <v>#VALUE!</v>
          </cell>
          <cell r="X58" t="e">
            <v>#VALUE!</v>
          </cell>
          <cell r="Z58">
            <v>144</v>
          </cell>
          <cell r="AA58" t="str">
            <v/>
          </cell>
          <cell r="AB58">
            <v>0</v>
          </cell>
          <cell r="AC58" t="str">
            <v/>
          </cell>
          <cell r="AD58" t="str">
            <v/>
          </cell>
          <cell r="AF58" t="str">
            <v/>
          </cell>
          <cell r="AG58" t="str">
            <v/>
          </cell>
          <cell r="AH58" t="str">
            <v/>
          </cell>
        </row>
        <row r="59">
          <cell r="C59">
            <v>145</v>
          </cell>
          <cell r="E59" t="str">
            <v>IT - Network convergance</v>
          </cell>
          <cell r="G59" t="str">
            <v>Yes</v>
          </cell>
          <cell r="H59">
            <v>0</v>
          </cell>
          <cell r="I59" t="str">
            <v/>
          </cell>
          <cell r="J59" t="str">
            <v/>
          </cell>
          <cell r="K59" t="str">
            <v/>
          </cell>
          <cell r="L59" t="str">
            <v>no savings</v>
          </cell>
          <cell r="N59" t="str">
            <v/>
          </cell>
          <cell r="O59" t="str">
            <v xml:space="preserve"> </v>
          </cell>
          <cell r="P59" t="str">
            <v/>
          </cell>
          <cell r="Q59" t="str">
            <v/>
          </cell>
          <cell r="S59" t="str">
            <v xml:space="preserve"> </v>
          </cell>
          <cell r="V59" t="str">
            <v/>
          </cell>
          <cell r="W59" t="str">
            <v/>
          </cell>
          <cell r="X59" t="str">
            <v/>
          </cell>
          <cell r="Z59">
            <v>145</v>
          </cell>
          <cell r="AA59" t="str">
            <v/>
          </cell>
          <cell r="AB59">
            <v>0</v>
          </cell>
          <cell r="AC59" t="str">
            <v/>
          </cell>
          <cell r="AD59" t="str">
            <v/>
          </cell>
          <cell r="AF59" t="str">
            <v/>
          </cell>
          <cell r="AG59" t="str">
            <v/>
          </cell>
          <cell r="AH59" t="str">
            <v/>
          </cell>
        </row>
        <row r="60">
          <cell r="C60">
            <v>146</v>
          </cell>
          <cell r="E60" t="str">
            <v>Change Sterilising Sinks to Dishwashing Machines</v>
          </cell>
          <cell r="G60" t="str">
            <v>Yes</v>
          </cell>
          <cell r="H60">
            <v>345302.2</v>
          </cell>
          <cell r="I60">
            <v>3002.0190000000002</v>
          </cell>
          <cell r="J60">
            <v>3002.0190000000002</v>
          </cell>
          <cell r="K60">
            <v>10</v>
          </cell>
          <cell r="L60" t="str">
            <v>does not payback</v>
          </cell>
          <cell r="N60">
            <v>59.334102044000005</v>
          </cell>
          <cell r="O60">
            <v>6.0693557030735553E-3</v>
          </cell>
          <cell r="P60">
            <v>2506.1473061432616</v>
          </cell>
          <cell r="Q60">
            <v>521.31588334047365</v>
          </cell>
          <cell r="S60">
            <v>236.67403762286645</v>
          </cell>
          <cell r="U60" t="str">
            <v>Swimming pool covers - motorised</v>
          </cell>
          <cell r="V60">
            <v>8.73</v>
          </cell>
          <cell r="W60">
            <v>287.07300184917079</v>
          </cell>
          <cell r="X60" t="str">
            <v>Not Compliant</v>
          </cell>
          <cell r="Z60">
            <v>146</v>
          </cell>
          <cell r="AA60">
            <v>148700</v>
          </cell>
          <cell r="AB60">
            <v>0</v>
          </cell>
          <cell r="AC60">
            <v>3002.0190000000002</v>
          </cell>
          <cell r="AD60">
            <v>59.334102044000005</v>
          </cell>
          <cell r="AF60">
            <v>123381.93498712112</v>
          </cell>
          <cell r="AG60" t="e">
            <v>#DIV/0!</v>
          </cell>
          <cell r="AH60">
            <v>521.31588334047365</v>
          </cell>
        </row>
        <row r="61">
          <cell r="C61">
            <v>147</v>
          </cell>
          <cell r="E61" t="str">
            <v>Embed Environmental Code of Conduct</v>
          </cell>
          <cell r="G61" t="str">
            <v>Yes</v>
          </cell>
          <cell r="H61">
            <v>0</v>
          </cell>
          <cell r="I61" t="str">
            <v/>
          </cell>
          <cell r="J61" t="str">
            <v/>
          </cell>
          <cell r="K61">
            <v>3</v>
          </cell>
          <cell r="L61" t="str">
            <v>no savings</v>
          </cell>
          <cell r="N61" t="str">
            <v/>
          </cell>
          <cell r="O61" t="str">
            <v xml:space="preserve"> </v>
          </cell>
          <cell r="P61" t="str">
            <v/>
          </cell>
          <cell r="Q61" t="str">
            <v/>
          </cell>
          <cell r="S61" t="str">
            <v xml:space="preserve"> </v>
          </cell>
          <cell r="U61" t="str">
            <v>Voltage reduction equipment</v>
          </cell>
          <cell r="V61">
            <v>14.72</v>
          </cell>
          <cell r="W61" t="e">
            <v>#VALUE!</v>
          </cell>
          <cell r="X61" t="e">
            <v>#VALUE!</v>
          </cell>
          <cell r="Z61">
            <v>147</v>
          </cell>
          <cell r="AA61">
            <v>0</v>
          </cell>
          <cell r="AB61">
            <v>0</v>
          </cell>
          <cell r="AC61" t="str">
            <v/>
          </cell>
          <cell r="AD61" t="str">
            <v/>
          </cell>
          <cell r="AF61" t="e">
            <v>#VALUE!</v>
          </cell>
          <cell r="AG61" t="e">
            <v>#VALUE!</v>
          </cell>
          <cell r="AH61" t="str">
            <v/>
          </cell>
        </row>
        <row r="62">
          <cell r="C62">
            <v>148</v>
          </cell>
          <cell r="E62" t="str">
            <v>Establish and maintain the Carbon Champion Network</v>
          </cell>
          <cell r="G62" t="str">
            <v>Yes</v>
          </cell>
          <cell r="H62">
            <v>0</v>
          </cell>
          <cell r="I62" t="str">
            <v/>
          </cell>
          <cell r="J62" t="str">
            <v/>
          </cell>
          <cell r="K62">
            <v>5</v>
          </cell>
          <cell r="L62" t="str">
            <v>no savings</v>
          </cell>
          <cell r="N62" t="str">
            <v/>
          </cell>
          <cell r="O62" t="str">
            <v xml:space="preserve"> </v>
          </cell>
          <cell r="P62" t="str">
            <v/>
          </cell>
          <cell r="Q62" t="str">
            <v/>
          </cell>
          <cell r="S62" t="str">
            <v xml:space="preserve"> </v>
          </cell>
          <cell r="V62" t="str">
            <v/>
          </cell>
          <cell r="W62" t="str">
            <v/>
          </cell>
          <cell r="X62" t="str">
            <v/>
          </cell>
          <cell r="Z62">
            <v>148</v>
          </cell>
          <cell r="AA62">
            <v>0</v>
          </cell>
          <cell r="AB62">
            <v>0</v>
          </cell>
          <cell r="AC62" t="str">
            <v/>
          </cell>
          <cell r="AD62" t="str">
            <v/>
          </cell>
          <cell r="AF62" t="e">
            <v>#VALUE!</v>
          </cell>
          <cell r="AG62" t="e">
            <v>#VALUE!</v>
          </cell>
          <cell r="AH62" t="str">
            <v/>
          </cell>
        </row>
        <row r="63">
          <cell r="C63">
            <v>149</v>
          </cell>
          <cell r="E63" t="str">
            <v>Implement e-learning tool within induction process and for all existing staff</v>
          </cell>
          <cell r="G63" t="str">
            <v>Yes</v>
          </cell>
          <cell r="H63">
            <v>0</v>
          </cell>
          <cell r="I63" t="str">
            <v/>
          </cell>
          <cell r="J63" t="str">
            <v/>
          </cell>
          <cell r="K63">
            <v>5</v>
          </cell>
          <cell r="L63" t="str">
            <v>no savings</v>
          </cell>
          <cell r="N63" t="str">
            <v/>
          </cell>
          <cell r="O63" t="str">
            <v xml:space="preserve"> </v>
          </cell>
          <cell r="P63" t="str">
            <v/>
          </cell>
          <cell r="Q63" t="str">
            <v/>
          </cell>
          <cell r="S63" t="str">
            <v xml:space="preserve"> </v>
          </cell>
          <cell r="V63" t="str">
            <v/>
          </cell>
          <cell r="W63" t="str">
            <v/>
          </cell>
          <cell r="X63" t="str">
            <v/>
          </cell>
          <cell r="Z63">
            <v>149</v>
          </cell>
          <cell r="AA63">
            <v>0</v>
          </cell>
          <cell r="AB63">
            <v>0</v>
          </cell>
          <cell r="AC63" t="str">
            <v/>
          </cell>
          <cell r="AD63" t="str">
            <v/>
          </cell>
          <cell r="AF63" t="e">
            <v>#VALUE!</v>
          </cell>
          <cell r="AG63" t="e">
            <v>#VALUE!</v>
          </cell>
          <cell r="AH63" t="str">
            <v/>
          </cell>
        </row>
        <row r="64">
          <cell r="C64">
            <v>150</v>
          </cell>
          <cell r="E64" t="str">
            <v>External print rationalisation</v>
          </cell>
          <cell r="G64" t="str">
            <v>Yes</v>
          </cell>
          <cell r="H64">
            <v>0</v>
          </cell>
          <cell r="I64" t="str">
            <v/>
          </cell>
          <cell r="J64" t="str">
            <v/>
          </cell>
          <cell r="K64" t="str">
            <v/>
          </cell>
          <cell r="L64" t="str">
            <v>no savings</v>
          </cell>
          <cell r="N64" t="str">
            <v/>
          </cell>
          <cell r="O64" t="str">
            <v xml:space="preserve"> </v>
          </cell>
          <cell r="P64" t="str">
            <v/>
          </cell>
          <cell r="Q64" t="str">
            <v/>
          </cell>
          <cell r="S64" t="str">
            <v xml:space="preserve"> </v>
          </cell>
          <cell r="V64" t="str">
            <v/>
          </cell>
          <cell r="W64" t="str">
            <v/>
          </cell>
          <cell r="X64" t="str">
            <v/>
          </cell>
          <cell r="Z64">
            <v>150</v>
          </cell>
          <cell r="AA64" t="str">
            <v/>
          </cell>
          <cell r="AB64">
            <v>0</v>
          </cell>
          <cell r="AC64" t="str">
            <v/>
          </cell>
          <cell r="AD64" t="str">
            <v/>
          </cell>
          <cell r="AF64" t="str">
            <v/>
          </cell>
          <cell r="AG64" t="str">
            <v/>
          </cell>
          <cell r="AH64" t="str">
            <v/>
          </cell>
        </row>
        <row r="65">
          <cell r="C65">
            <v>151</v>
          </cell>
          <cell r="E65" t="str">
            <v>Mail rationalisation</v>
          </cell>
          <cell r="G65" t="str">
            <v>Yes</v>
          </cell>
          <cell r="H65">
            <v>0</v>
          </cell>
          <cell r="I65" t="str">
            <v/>
          </cell>
          <cell r="J65" t="str">
            <v/>
          </cell>
          <cell r="K65" t="str">
            <v/>
          </cell>
          <cell r="L65" t="str">
            <v>no savings</v>
          </cell>
          <cell r="N65" t="str">
            <v/>
          </cell>
          <cell r="O65" t="str">
            <v xml:space="preserve"> </v>
          </cell>
          <cell r="P65" t="str">
            <v/>
          </cell>
          <cell r="Q65" t="str">
            <v/>
          </cell>
          <cell r="S65" t="str">
            <v xml:space="preserve"> </v>
          </cell>
          <cell r="V65" t="str">
            <v/>
          </cell>
          <cell r="W65" t="str">
            <v/>
          </cell>
          <cell r="X65" t="str">
            <v/>
          </cell>
          <cell r="Z65">
            <v>151</v>
          </cell>
          <cell r="AA65" t="str">
            <v/>
          </cell>
          <cell r="AB65">
            <v>0</v>
          </cell>
          <cell r="AC65" t="str">
            <v/>
          </cell>
          <cell r="AD65" t="str">
            <v/>
          </cell>
          <cell r="AF65" t="str">
            <v/>
          </cell>
          <cell r="AG65" t="str">
            <v/>
          </cell>
          <cell r="AH65" t="str">
            <v/>
          </cell>
        </row>
        <row r="66">
          <cell r="C66">
            <v>152</v>
          </cell>
          <cell r="E66" t="str">
            <v>Beechgrove Literacy Centre - replacement boiler</v>
          </cell>
          <cell r="G66" t="str">
            <v>Yes</v>
          </cell>
          <cell r="H66">
            <v>11975</v>
          </cell>
          <cell r="I66">
            <v>119.75</v>
          </cell>
          <cell r="J66">
            <v>-485.25</v>
          </cell>
          <cell r="K66">
            <v>10</v>
          </cell>
          <cell r="L66" t="str">
            <v>does not payback</v>
          </cell>
          <cell r="N66">
            <v>2.2150157500000001</v>
          </cell>
          <cell r="O66">
            <v>2.2657658937335696E-4</v>
          </cell>
          <cell r="P66">
            <v>9801.6910263504906</v>
          </cell>
          <cell r="Q66">
            <v>19.461369643177733</v>
          </cell>
          <cell r="S66">
            <v>1361.3937736417147</v>
          </cell>
          <cell r="V66" t="str">
            <v/>
          </cell>
          <cell r="W66" t="str">
            <v/>
          </cell>
          <cell r="X66" t="str">
            <v/>
          </cell>
          <cell r="Z66">
            <v>152</v>
          </cell>
          <cell r="AA66">
            <v>21710.9</v>
          </cell>
          <cell r="AB66">
            <v>605</v>
          </cell>
          <cell r="AC66">
            <v>119.75</v>
          </cell>
          <cell r="AD66">
            <v>2.2150157500000001</v>
          </cell>
          <cell r="AF66">
            <v>26494.587458762042</v>
          </cell>
          <cell r="AG66" t="e">
            <v>#DIV/0!</v>
          </cell>
          <cell r="AH66">
            <v>19.461369643177733</v>
          </cell>
        </row>
        <row r="67">
          <cell r="C67">
            <v>153</v>
          </cell>
          <cell r="E67" t="str">
            <v>Upgrade Print Audit to v.6 and implement throughout</v>
          </cell>
          <cell r="G67" t="str">
            <v>Yes</v>
          </cell>
          <cell r="H67">
            <v>0</v>
          </cell>
          <cell r="I67" t="str">
            <v/>
          </cell>
          <cell r="J67" t="str">
            <v/>
          </cell>
          <cell r="K67" t="str">
            <v/>
          </cell>
          <cell r="L67" t="str">
            <v>no savings</v>
          </cell>
          <cell r="N67" t="str">
            <v/>
          </cell>
          <cell r="O67" t="str">
            <v xml:space="preserve"> </v>
          </cell>
          <cell r="P67" t="str">
            <v/>
          </cell>
          <cell r="Q67" t="str">
            <v/>
          </cell>
          <cell r="S67" t="str">
            <v xml:space="preserve"> </v>
          </cell>
          <cell r="V67" t="str">
            <v/>
          </cell>
          <cell r="W67" t="str">
            <v/>
          </cell>
          <cell r="X67" t="str">
            <v/>
          </cell>
          <cell r="Z67">
            <v>153</v>
          </cell>
          <cell r="AA67" t="str">
            <v/>
          </cell>
          <cell r="AB67">
            <v>0</v>
          </cell>
          <cell r="AC67" t="str">
            <v/>
          </cell>
          <cell r="AD67" t="str">
            <v/>
          </cell>
          <cell r="AF67" t="str">
            <v/>
          </cell>
          <cell r="AG67" t="str">
            <v/>
          </cell>
          <cell r="AH67" t="str">
            <v/>
          </cell>
        </row>
        <row r="68">
          <cell r="C68">
            <v>154</v>
          </cell>
          <cell r="E68" t="str">
            <v>Replacement boiler to Teesville Infants School</v>
          </cell>
          <cell r="G68" t="str">
            <v>Yes</v>
          </cell>
          <cell r="H68">
            <v>101974.73684210531</v>
          </cell>
          <cell r="I68">
            <v>1019.7473684210531</v>
          </cell>
          <cell r="J68">
            <v>1019.7473684210531</v>
          </cell>
          <cell r="K68">
            <v>10</v>
          </cell>
          <cell r="L68" t="str">
            <v>does not payback</v>
          </cell>
          <cell r="N68">
            <v>18.862267073684219</v>
          </cell>
          <cell r="O68">
            <v>1.9294436806621986E-3</v>
          </cell>
          <cell r="P68">
            <v>4358.0530208208938</v>
          </cell>
          <cell r="Q68">
            <v>165.7259330229634</v>
          </cell>
          <cell r="S68">
            <v>444.12203057249263</v>
          </cell>
          <cell r="V68" t="str">
            <v/>
          </cell>
          <cell r="W68" t="str">
            <v/>
          </cell>
          <cell r="X68" t="str">
            <v/>
          </cell>
          <cell r="Z68">
            <v>154</v>
          </cell>
          <cell r="AA68">
            <v>82202.759999999995</v>
          </cell>
          <cell r="AB68">
            <v>0</v>
          </cell>
          <cell r="AC68">
            <v>1019.7473684210531</v>
          </cell>
          <cell r="AD68">
            <v>18.862267073684219</v>
          </cell>
          <cell r="AF68">
            <v>73602.537892679422</v>
          </cell>
          <cell r="AG68" t="e">
            <v>#DIV/0!</v>
          </cell>
          <cell r="AH68">
            <v>165.7259330229634</v>
          </cell>
        </row>
        <row r="69">
          <cell r="C69">
            <v>155</v>
          </cell>
          <cell r="E69" t="str">
            <v>Replacement boiler Galley Hill Primary School</v>
          </cell>
          <cell r="G69" t="str">
            <v>Yes</v>
          </cell>
          <cell r="H69">
            <v>92842.105263157864</v>
          </cell>
          <cell r="I69">
            <v>928.42105263157862</v>
          </cell>
          <cell r="J69">
            <v>928.42105263157862</v>
          </cell>
          <cell r="K69">
            <v>10</v>
          </cell>
          <cell r="L69" t="str">
            <v>does not payback</v>
          </cell>
          <cell r="N69">
            <v>17.173004210526308</v>
          </cell>
          <cell r="O69">
            <v>1.756646977934739E-3</v>
          </cell>
          <cell r="P69">
            <v>5135.4969065891328</v>
          </cell>
          <cell r="Q69">
            <v>150.88388550957262</v>
          </cell>
          <cell r="S69">
            <v>532.60760395666205</v>
          </cell>
          <cell r="V69" t="str">
            <v/>
          </cell>
          <cell r="W69" t="str">
            <v/>
          </cell>
          <cell r="X69" t="str">
            <v/>
          </cell>
          <cell r="Z69">
            <v>155</v>
          </cell>
          <cell r="AA69">
            <v>88191.91</v>
          </cell>
          <cell r="AB69">
            <v>0</v>
          </cell>
          <cell r="AC69">
            <v>928.42105263157862</v>
          </cell>
          <cell r="AD69">
            <v>17.173004210526308</v>
          </cell>
          <cell r="AF69">
            <v>80361.9047369248</v>
          </cell>
          <cell r="AG69" t="e">
            <v>#DIV/0!</v>
          </cell>
          <cell r="AH69">
            <v>150.88388550957262</v>
          </cell>
        </row>
        <row r="70">
          <cell r="C70">
            <v>156</v>
          </cell>
          <cell r="E70" t="str">
            <v>Salary sacrifice scheme for reduced emission vehicles</v>
          </cell>
          <cell r="G70" t="str">
            <v>Yes</v>
          </cell>
          <cell r="H70">
            <v>0</v>
          </cell>
          <cell r="I70" t="str">
            <v/>
          </cell>
          <cell r="J70" t="str">
            <v/>
          </cell>
          <cell r="K70" t="str">
            <v/>
          </cell>
          <cell r="L70" t="str">
            <v>no savings</v>
          </cell>
          <cell r="N70" t="str">
            <v/>
          </cell>
          <cell r="O70" t="str">
            <v xml:space="preserve"> </v>
          </cell>
          <cell r="P70" t="str">
            <v/>
          </cell>
          <cell r="Q70" t="str">
            <v/>
          </cell>
          <cell r="S70" t="str">
            <v xml:space="preserve"> </v>
          </cell>
          <cell r="V70" t="str">
            <v/>
          </cell>
          <cell r="W70" t="str">
            <v/>
          </cell>
          <cell r="X70" t="str">
            <v/>
          </cell>
          <cell r="Z70">
            <v>156</v>
          </cell>
          <cell r="AA70" t="str">
            <v/>
          </cell>
          <cell r="AB70">
            <v>0</v>
          </cell>
          <cell r="AC70" t="str">
            <v/>
          </cell>
          <cell r="AD70" t="str">
            <v/>
          </cell>
          <cell r="AF70" t="str">
            <v/>
          </cell>
          <cell r="AG70" t="str">
            <v/>
          </cell>
          <cell r="AH70" t="str">
            <v/>
          </cell>
        </row>
        <row r="71">
          <cell r="C71">
            <v>157</v>
          </cell>
          <cell r="E71" t="str">
            <v>NEW PROJECT - PV to Creative Industries Hub</v>
          </cell>
          <cell r="G71" t="str">
            <v>Yes</v>
          </cell>
          <cell r="H71">
            <v>11830</v>
          </cell>
          <cell r="I71">
            <v>532.35</v>
          </cell>
          <cell r="J71">
            <v>532.35</v>
          </cell>
          <cell r="K71">
            <v>25</v>
          </cell>
          <cell r="L71" t="str">
            <v>does not payback</v>
          </cell>
          <cell r="N71">
            <v>6.3529466000000001</v>
          </cell>
          <cell r="O71">
            <v>6.4985044602913734E-4</v>
          </cell>
          <cell r="P71">
            <v>8858.0942896639481</v>
          </cell>
          <cell r="Q71">
            <v>113.94354134322062</v>
          </cell>
          <cell r="S71">
            <v>418.01387641718418</v>
          </cell>
          <cell r="V71" t="str">
            <v/>
          </cell>
          <cell r="W71" t="str">
            <v/>
          </cell>
          <cell r="X71" t="str">
            <v/>
          </cell>
          <cell r="Z71">
            <v>157</v>
          </cell>
          <cell r="AA71">
            <v>56275</v>
          </cell>
          <cell r="AB71">
            <v>0</v>
          </cell>
          <cell r="AC71">
            <v>532.35</v>
          </cell>
          <cell r="AD71">
            <v>6.3529466000000001</v>
          </cell>
          <cell r="AF71">
            <v>47629.981409581342</v>
          </cell>
          <cell r="AG71" t="e">
            <v>#NUM!</v>
          </cell>
          <cell r="AH71">
            <v>113.94354134322062</v>
          </cell>
        </row>
        <row r="72">
          <cell r="C72">
            <v>158</v>
          </cell>
          <cell r="E72" t="str">
            <v>NEW PROJECT - Air source heating to Upsall Hall Workshops</v>
          </cell>
          <cell r="G72" t="str">
            <v>Yes</v>
          </cell>
          <cell r="H72">
            <v>0</v>
          </cell>
          <cell r="I72">
            <v>0</v>
          </cell>
          <cell r="J72">
            <v>0</v>
          </cell>
          <cell r="K72" t="str">
            <v/>
          </cell>
          <cell r="L72" t="str">
            <v>no savings</v>
          </cell>
          <cell r="N72">
            <v>0</v>
          </cell>
          <cell r="O72">
            <v>0</v>
          </cell>
          <cell r="P72" t="str">
            <v/>
          </cell>
          <cell r="Q72">
            <v>0</v>
          </cell>
          <cell r="S72" t="str">
            <v xml:space="preserve"> </v>
          </cell>
          <cell r="V72" t="str">
            <v/>
          </cell>
          <cell r="W72" t="str">
            <v/>
          </cell>
          <cell r="X72" t="str">
            <v/>
          </cell>
          <cell r="Z72">
            <v>158</v>
          </cell>
          <cell r="AA72" t="str">
            <v/>
          </cell>
          <cell r="AB72">
            <v>0</v>
          </cell>
          <cell r="AC72">
            <v>0</v>
          </cell>
          <cell r="AD72">
            <v>0</v>
          </cell>
          <cell r="AF72" t="str">
            <v/>
          </cell>
          <cell r="AG72" t="str">
            <v/>
          </cell>
          <cell r="AH72">
            <v>0</v>
          </cell>
        </row>
        <row r="73">
          <cell r="C73">
            <v>159</v>
          </cell>
          <cell r="E73" t="str">
            <v>NEW PROJECT - 3.22kWp Photovoltaics to Lockwood Primary School</v>
          </cell>
          <cell r="G73" t="str">
            <v>Yes</v>
          </cell>
          <cell r="H73">
            <v>2550</v>
          </cell>
          <cell r="I73">
            <v>114.75</v>
          </cell>
          <cell r="J73">
            <v>114.75</v>
          </cell>
          <cell r="K73">
            <v>25</v>
          </cell>
          <cell r="L73" t="str">
            <v>does not payback</v>
          </cell>
          <cell r="N73">
            <v>1.3694010000000001</v>
          </cell>
          <cell r="O73">
            <v>1.4007765320154695E-4</v>
          </cell>
          <cell r="P73">
            <v>8562.1377521996837</v>
          </cell>
          <cell r="Q73">
            <v>24.56094931743133</v>
          </cell>
          <cell r="S73">
            <v>401.512756158267</v>
          </cell>
          <cell r="V73" t="str">
            <v/>
          </cell>
          <cell r="W73" t="str">
            <v/>
          </cell>
          <cell r="X73" t="str">
            <v/>
          </cell>
          <cell r="Z73">
            <v>159</v>
          </cell>
          <cell r="AA73">
            <v>11725</v>
          </cell>
          <cell r="AB73">
            <v>0</v>
          </cell>
          <cell r="AC73">
            <v>114.75</v>
          </cell>
          <cell r="AD73">
            <v>1.3694010000000001</v>
          </cell>
          <cell r="AF73">
            <v>9861.5344543053598</v>
          </cell>
          <cell r="AG73" t="e">
            <v>#NUM!</v>
          </cell>
          <cell r="AH73">
            <v>24.56094931743133</v>
          </cell>
        </row>
        <row r="74">
          <cell r="C74">
            <v>160</v>
          </cell>
          <cell r="E74" t="str">
            <v>NEW PROJECT - 3.68kWp Photovoltaics to Newcomen Primary School</v>
          </cell>
          <cell r="G74" t="str">
            <v>Yes</v>
          </cell>
          <cell r="H74">
            <v>2620</v>
          </cell>
          <cell r="I74">
            <v>117.9</v>
          </cell>
          <cell r="J74">
            <v>117.9</v>
          </cell>
          <cell r="K74">
            <v>25</v>
          </cell>
          <cell r="L74" t="str">
            <v>does not payback</v>
          </cell>
          <cell r="N74">
            <v>1.4069924</v>
          </cell>
          <cell r="O74">
            <v>1.4392292211296194E-4</v>
          </cell>
          <cell r="P74">
            <v>9298.5576894374117</v>
          </cell>
          <cell r="Q74">
            <v>25.235171455556895</v>
          </cell>
          <cell r="S74">
            <v>442.57200779548145</v>
          </cell>
          <cell r="V74" t="str">
            <v/>
          </cell>
          <cell r="W74" t="str">
            <v/>
          </cell>
          <cell r="X74" t="str">
            <v/>
          </cell>
          <cell r="Z74">
            <v>160</v>
          </cell>
          <cell r="AA74">
            <v>13083</v>
          </cell>
          <cell r="AB74">
            <v>0</v>
          </cell>
          <cell r="AC74">
            <v>117.9</v>
          </cell>
          <cell r="AD74">
            <v>1.4069924</v>
          </cell>
          <cell r="AF74">
            <v>11168.380498149038</v>
          </cell>
          <cell r="AG74" t="e">
            <v>#NUM!</v>
          </cell>
          <cell r="AH74">
            <v>25.235171455556895</v>
          </cell>
        </row>
        <row r="75">
          <cell r="C75">
            <v>161</v>
          </cell>
          <cell r="E75" t="str">
            <v>NEW PROJECT - Boiler replacement &amp; biomass installation to Nuthorpe School</v>
          </cell>
          <cell r="G75" t="str">
            <v>Yes</v>
          </cell>
          <cell r="H75">
            <v>400000</v>
          </cell>
          <cell r="I75">
            <v>4000</v>
          </cell>
          <cell r="J75">
            <v>4000</v>
          </cell>
          <cell r="K75">
            <v>25</v>
          </cell>
          <cell r="L75" t="str">
            <v>does not payback</v>
          </cell>
          <cell r="N75">
            <v>73.988</v>
          </cell>
          <cell r="O75">
            <v>7.5683203130975183E-3</v>
          </cell>
          <cell r="P75">
            <v>3263.5832837757475</v>
          </cell>
          <cell r="Q75">
            <v>1327.0148905237465</v>
          </cell>
          <cell r="S75">
            <v>133.01176694964226</v>
          </cell>
          <cell r="V75" t="str">
            <v/>
          </cell>
          <cell r="W75" t="str">
            <v/>
          </cell>
          <cell r="X75" t="str">
            <v/>
          </cell>
          <cell r="Z75">
            <v>161</v>
          </cell>
          <cell r="AA75">
            <v>241466</v>
          </cell>
          <cell r="AB75">
            <v>0</v>
          </cell>
          <cell r="AC75">
            <v>4000</v>
          </cell>
          <cell r="AD75">
            <v>73.988</v>
          </cell>
          <cell r="AF75">
            <v>176508.59535704961</v>
          </cell>
          <cell r="AG75" t="e">
            <v>#NUM!</v>
          </cell>
          <cell r="AH75">
            <v>1327.0148905237465</v>
          </cell>
        </row>
        <row r="76">
          <cell r="C76">
            <v>162</v>
          </cell>
          <cell r="E76" t="str">
            <v>NEW PROJECT - 8.28kWp Photovoltaics to City Learning Centre</v>
          </cell>
          <cell r="G76" t="str">
            <v>Yes</v>
          </cell>
          <cell r="H76">
            <v>5590</v>
          </cell>
          <cell r="I76">
            <v>251.55</v>
          </cell>
          <cell r="J76">
            <v>251.55</v>
          </cell>
          <cell r="K76">
            <v>25</v>
          </cell>
          <cell r="L76">
            <v>0</v>
          </cell>
          <cell r="N76">
            <v>3.0019418000000004</v>
          </cell>
          <cell r="O76">
            <v>3.0707218878299903E-4</v>
          </cell>
          <cell r="P76">
            <v>0</v>
          </cell>
          <cell r="Q76">
            <v>53.84145360174162</v>
          </cell>
          <cell r="S76">
            <v>-75.871071659762976</v>
          </cell>
          <cell r="V76" t="str">
            <v/>
          </cell>
          <cell r="W76" t="str">
            <v/>
          </cell>
          <cell r="X76" t="str">
            <v/>
          </cell>
          <cell r="Z76">
            <v>162</v>
          </cell>
          <cell r="AA76">
            <v>0</v>
          </cell>
          <cell r="AB76">
            <v>0</v>
          </cell>
          <cell r="AC76">
            <v>251.55</v>
          </cell>
          <cell r="AD76">
            <v>3.0019418000000004</v>
          </cell>
          <cell r="AF76">
            <v>-4085.0087844835416</v>
          </cell>
          <cell r="AG76" t="e">
            <v>#DIV/0!</v>
          </cell>
          <cell r="AH76">
            <v>53.84145360174162</v>
          </cell>
        </row>
        <row r="77">
          <cell r="C77">
            <v>163</v>
          </cell>
          <cell r="E77" t="str">
            <v/>
          </cell>
          <cell r="G77" t="str">
            <v>Yes</v>
          </cell>
          <cell r="H77">
            <v>0</v>
          </cell>
          <cell r="I77" t="str">
            <v/>
          </cell>
          <cell r="J77" t="str">
            <v/>
          </cell>
          <cell r="K77" t="str">
            <v/>
          </cell>
          <cell r="L77" t="str">
            <v/>
          </cell>
          <cell r="N77" t="str">
            <v/>
          </cell>
          <cell r="O77" t="str">
            <v xml:space="preserve"> </v>
          </cell>
          <cell r="P77" t="str">
            <v/>
          </cell>
          <cell r="Q77" t="str">
            <v/>
          </cell>
          <cell r="S77" t="str">
            <v xml:space="preserve"> </v>
          </cell>
          <cell r="V77" t="str">
            <v/>
          </cell>
          <cell r="W77" t="str">
            <v/>
          </cell>
          <cell r="X77" t="str">
            <v/>
          </cell>
          <cell r="Z77">
            <v>163</v>
          </cell>
          <cell r="AA77" t="str">
            <v/>
          </cell>
          <cell r="AB77">
            <v>0</v>
          </cell>
          <cell r="AC77" t="str">
            <v/>
          </cell>
          <cell r="AD77" t="str">
            <v/>
          </cell>
          <cell r="AF77" t="str">
            <v/>
          </cell>
          <cell r="AG77" t="str">
            <v/>
          </cell>
          <cell r="AH77" t="str">
            <v/>
          </cell>
        </row>
        <row r="78">
          <cell r="C78">
            <v>164</v>
          </cell>
          <cell r="E78" t="str">
            <v/>
          </cell>
          <cell r="G78" t="str">
            <v>Yes</v>
          </cell>
          <cell r="H78">
            <v>0</v>
          </cell>
          <cell r="I78" t="str">
            <v/>
          </cell>
          <cell r="J78" t="str">
            <v/>
          </cell>
          <cell r="K78" t="str">
            <v/>
          </cell>
          <cell r="L78" t="str">
            <v/>
          </cell>
          <cell r="N78" t="str">
            <v/>
          </cell>
          <cell r="O78" t="str">
            <v xml:space="preserve"> </v>
          </cell>
          <cell r="P78" t="str">
            <v/>
          </cell>
          <cell r="Q78" t="str">
            <v/>
          </cell>
          <cell r="S78" t="str">
            <v xml:space="preserve"> </v>
          </cell>
          <cell r="V78" t="str">
            <v/>
          </cell>
          <cell r="W78" t="str">
            <v/>
          </cell>
          <cell r="X78" t="str">
            <v/>
          </cell>
          <cell r="Z78">
            <v>164</v>
          </cell>
          <cell r="AA78" t="str">
            <v/>
          </cell>
          <cell r="AB78">
            <v>0</v>
          </cell>
          <cell r="AC78" t="str">
            <v/>
          </cell>
          <cell r="AD78" t="str">
            <v/>
          </cell>
          <cell r="AF78" t="str">
            <v/>
          </cell>
          <cell r="AG78" t="str">
            <v/>
          </cell>
          <cell r="AH78" t="str">
            <v/>
          </cell>
        </row>
        <row r="79">
          <cell r="C79">
            <v>165</v>
          </cell>
          <cell r="E79" t="str">
            <v/>
          </cell>
          <cell r="G79" t="str">
            <v>Yes</v>
          </cell>
          <cell r="H79">
            <v>0</v>
          </cell>
          <cell r="I79" t="str">
            <v/>
          </cell>
          <cell r="J79" t="str">
            <v/>
          </cell>
          <cell r="K79" t="str">
            <v/>
          </cell>
          <cell r="L79" t="str">
            <v/>
          </cell>
          <cell r="N79" t="str">
            <v/>
          </cell>
          <cell r="O79" t="str">
            <v xml:space="preserve"> </v>
          </cell>
          <cell r="P79" t="str">
            <v/>
          </cell>
          <cell r="Q79" t="str">
            <v/>
          </cell>
          <cell r="S79" t="str">
            <v xml:space="preserve"> </v>
          </cell>
          <cell r="V79" t="str">
            <v/>
          </cell>
          <cell r="W79" t="str">
            <v/>
          </cell>
          <cell r="X79" t="str">
            <v/>
          </cell>
          <cell r="Z79">
            <v>165</v>
          </cell>
          <cell r="AA79" t="str">
            <v/>
          </cell>
          <cell r="AB79">
            <v>0</v>
          </cell>
          <cell r="AC79" t="str">
            <v/>
          </cell>
          <cell r="AD79" t="str">
            <v/>
          </cell>
          <cell r="AF79" t="str">
            <v/>
          </cell>
          <cell r="AG79" t="str">
            <v/>
          </cell>
          <cell r="AH79" t="str">
            <v/>
          </cell>
        </row>
        <row r="80">
          <cell r="C80">
            <v>166</v>
          </cell>
          <cell r="E80" t="str">
            <v/>
          </cell>
          <cell r="G80" t="str">
            <v>Yes</v>
          </cell>
          <cell r="H80">
            <v>0</v>
          </cell>
          <cell r="I80" t="str">
            <v/>
          </cell>
          <cell r="J80" t="str">
            <v/>
          </cell>
          <cell r="K80" t="str">
            <v/>
          </cell>
          <cell r="L80" t="str">
            <v/>
          </cell>
          <cell r="N80" t="str">
            <v/>
          </cell>
          <cell r="O80" t="str">
            <v xml:space="preserve"> </v>
          </cell>
          <cell r="P80" t="str">
            <v/>
          </cell>
          <cell r="Q80" t="str">
            <v/>
          </cell>
          <cell r="S80" t="str">
            <v xml:space="preserve"> </v>
          </cell>
          <cell r="V80" t="str">
            <v/>
          </cell>
          <cell r="W80" t="str">
            <v/>
          </cell>
          <cell r="X80" t="str">
            <v/>
          </cell>
          <cell r="Z80">
            <v>166</v>
          </cell>
          <cell r="AA80" t="str">
            <v/>
          </cell>
          <cell r="AB80">
            <v>0</v>
          </cell>
          <cell r="AC80" t="str">
            <v/>
          </cell>
          <cell r="AD80" t="str">
            <v/>
          </cell>
          <cell r="AF80" t="str">
            <v/>
          </cell>
          <cell r="AG80" t="str">
            <v/>
          </cell>
          <cell r="AH80" t="str">
            <v/>
          </cell>
        </row>
        <row r="81">
          <cell r="C81">
            <v>167</v>
          </cell>
          <cell r="E81" t="str">
            <v/>
          </cell>
          <cell r="G81" t="str">
            <v>Yes</v>
          </cell>
          <cell r="H81">
            <v>0</v>
          </cell>
          <cell r="I81" t="str">
            <v/>
          </cell>
          <cell r="J81" t="str">
            <v/>
          </cell>
          <cell r="K81" t="str">
            <v/>
          </cell>
          <cell r="L81" t="str">
            <v/>
          </cell>
          <cell r="N81" t="str">
            <v/>
          </cell>
          <cell r="O81" t="str">
            <v xml:space="preserve"> </v>
          </cell>
          <cell r="P81" t="str">
            <v/>
          </cell>
          <cell r="Q81" t="str">
            <v/>
          </cell>
          <cell r="S81" t="str">
            <v xml:space="preserve"> </v>
          </cell>
          <cell r="V81" t="str">
            <v/>
          </cell>
          <cell r="W81" t="str">
            <v/>
          </cell>
          <cell r="X81" t="str">
            <v/>
          </cell>
          <cell r="Z81">
            <v>167</v>
          </cell>
          <cell r="AA81" t="str">
            <v/>
          </cell>
          <cell r="AB81">
            <v>0</v>
          </cell>
          <cell r="AC81" t="str">
            <v/>
          </cell>
          <cell r="AD81" t="str">
            <v/>
          </cell>
          <cell r="AF81" t="str">
            <v/>
          </cell>
          <cell r="AG81" t="str">
            <v/>
          </cell>
          <cell r="AH81" t="str">
            <v/>
          </cell>
        </row>
        <row r="82">
          <cell r="C82">
            <v>168</v>
          </cell>
          <cell r="E82" t="str">
            <v/>
          </cell>
          <cell r="G82" t="str">
            <v>Yes</v>
          </cell>
          <cell r="H82">
            <v>0</v>
          </cell>
          <cell r="I82" t="str">
            <v/>
          </cell>
          <cell r="J82" t="str">
            <v/>
          </cell>
          <cell r="K82" t="str">
            <v/>
          </cell>
          <cell r="L82" t="str">
            <v/>
          </cell>
          <cell r="N82" t="str">
            <v/>
          </cell>
          <cell r="O82" t="str">
            <v xml:space="preserve"> </v>
          </cell>
          <cell r="P82" t="str">
            <v/>
          </cell>
          <cell r="Q82" t="str">
            <v/>
          </cell>
          <cell r="S82" t="str">
            <v xml:space="preserve"> </v>
          </cell>
          <cell r="V82" t="str">
            <v/>
          </cell>
          <cell r="W82" t="str">
            <v/>
          </cell>
          <cell r="X82" t="str">
            <v/>
          </cell>
          <cell r="Z82">
            <v>168</v>
          </cell>
          <cell r="AA82" t="str">
            <v/>
          </cell>
          <cell r="AB82">
            <v>0</v>
          </cell>
          <cell r="AC82" t="str">
            <v/>
          </cell>
          <cell r="AD82" t="str">
            <v/>
          </cell>
          <cell r="AF82" t="str">
            <v/>
          </cell>
          <cell r="AG82" t="str">
            <v/>
          </cell>
          <cell r="AH82" t="str">
            <v/>
          </cell>
        </row>
        <row r="83">
          <cell r="C83">
            <v>169</v>
          </cell>
          <cell r="E83" t="str">
            <v/>
          </cell>
          <cell r="G83" t="str">
            <v>Yes</v>
          </cell>
          <cell r="H83">
            <v>0</v>
          </cell>
          <cell r="I83" t="str">
            <v/>
          </cell>
          <cell r="J83" t="str">
            <v/>
          </cell>
          <cell r="K83" t="str">
            <v/>
          </cell>
          <cell r="L83" t="str">
            <v/>
          </cell>
          <cell r="N83" t="str">
            <v/>
          </cell>
          <cell r="O83" t="str">
            <v xml:space="preserve"> </v>
          </cell>
          <cell r="P83" t="str">
            <v/>
          </cell>
          <cell r="Q83" t="str">
            <v/>
          </cell>
          <cell r="S83" t="str">
            <v xml:space="preserve"> </v>
          </cell>
          <cell r="V83" t="str">
            <v/>
          </cell>
          <cell r="W83" t="str">
            <v/>
          </cell>
          <cell r="X83" t="str">
            <v/>
          </cell>
          <cell r="Z83">
            <v>169</v>
          </cell>
          <cell r="AA83" t="str">
            <v/>
          </cell>
          <cell r="AB83">
            <v>0</v>
          </cell>
          <cell r="AC83" t="str">
            <v/>
          </cell>
          <cell r="AD83" t="str">
            <v/>
          </cell>
          <cell r="AF83" t="str">
            <v/>
          </cell>
          <cell r="AG83" t="str">
            <v/>
          </cell>
          <cell r="AH83" t="str">
            <v/>
          </cell>
        </row>
        <row r="84">
          <cell r="C84">
            <v>170</v>
          </cell>
          <cell r="E84" t="str">
            <v/>
          </cell>
          <cell r="G84" t="str">
            <v>Yes</v>
          </cell>
          <cell r="H84">
            <v>0</v>
          </cell>
          <cell r="I84" t="str">
            <v/>
          </cell>
          <cell r="J84" t="str">
            <v/>
          </cell>
          <cell r="K84" t="str">
            <v/>
          </cell>
          <cell r="L84" t="str">
            <v/>
          </cell>
          <cell r="N84" t="str">
            <v/>
          </cell>
          <cell r="O84" t="str">
            <v xml:space="preserve"> </v>
          </cell>
          <cell r="P84" t="str">
            <v/>
          </cell>
          <cell r="Q84" t="str">
            <v/>
          </cell>
          <cell r="S84" t="str">
            <v xml:space="preserve"> </v>
          </cell>
          <cell r="V84" t="str">
            <v/>
          </cell>
          <cell r="W84" t="str">
            <v/>
          </cell>
          <cell r="X84" t="str">
            <v/>
          </cell>
          <cell r="Z84">
            <v>170</v>
          </cell>
          <cell r="AA84" t="str">
            <v/>
          </cell>
          <cell r="AB84">
            <v>0</v>
          </cell>
          <cell r="AC84" t="str">
            <v/>
          </cell>
          <cell r="AD84" t="str">
            <v/>
          </cell>
          <cell r="AF84" t="str">
            <v/>
          </cell>
          <cell r="AG84" t="str">
            <v/>
          </cell>
          <cell r="AH84" t="str">
            <v/>
          </cell>
        </row>
        <row r="85">
          <cell r="C85">
            <v>171</v>
          </cell>
          <cell r="E85" t="str">
            <v/>
          </cell>
          <cell r="G85" t="str">
            <v>Yes</v>
          </cell>
          <cell r="H85">
            <v>0</v>
          </cell>
          <cell r="I85" t="str">
            <v/>
          </cell>
          <cell r="J85" t="str">
            <v/>
          </cell>
          <cell r="K85" t="str">
            <v/>
          </cell>
          <cell r="L85" t="str">
            <v/>
          </cell>
          <cell r="N85" t="str">
            <v/>
          </cell>
          <cell r="O85" t="str">
            <v xml:space="preserve"> </v>
          </cell>
          <cell r="P85" t="str">
            <v/>
          </cell>
          <cell r="Q85" t="str">
            <v/>
          </cell>
          <cell r="S85" t="str">
            <v xml:space="preserve"> </v>
          </cell>
          <cell r="V85" t="str">
            <v/>
          </cell>
          <cell r="W85" t="str">
            <v/>
          </cell>
          <cell r="X85" t="str">
            <v/>
          </cell>
          <cell r="Z85">
            <v>171</v>
          </cell>
          <cell r="AA85" t="str">
            <v/>
          </cell>
          <cell r="AB85">
            <v>0</v>
          </cell>
          <cell r="AC85" t="str">
            <v/>
          </cell>
          <cell r="AD85" t="str">
            <v/>
          </cell>
          <cell r="AF85" t="str">
            <v/>
          </cell>
          <cell r="AG85" t="str">
            <v/>
          </cell>
          <cell r="AH85" t="str">
            <v/>
          </cell>
        </row>
        <row r="86">
          <cell r="C86">
            <v>172</v>
          </cell>
          <cell r="E86" t="str">
            <v/>
          </cell>
          <cell r="G86" t="str">
            <v>Yes</v>
          </cell>
          <cell r="H86">
            <v>0</v>
          </cell>
          <cell r="I86" t="str">
            <v/>
          </cell>
          <cell r="J86" t="str">
            <v/>
          </cell>
          <cell r="K86" t="str">
            <v/>
          </cell>
          <cell r="L86" t="str">
            <v/>
          </cell>
          <cell r="N86" t="str">
            <v/>
          </cell>
          <cell r="O86" t="str">
            <v xml:space="preserve"> </v>
          </cell>
          <cell r="P86" t="str">
            <v/>
          </cell>
          <cell r="Q86" t="str">
            <v/>
          </cell>
          <cell r="S86" t="str">
            <v xml:space="preserve"> </v>
          </cell>
          <cell r="V86" t="str">
            <v/>
          </cell>
          <cell r="W86" t="str">
            <v/>
          </cell>
          <cell r="X86" t="str">
            <v/>
          </cell>
          <cell r="Z86">
            <v>172</v>
          </cell>
          <cell r="AA86" t="str">
            <v/>
          </cell>
          <cell r="AB86">
            <v>0</v>
          </cell>
          <cell r="AC86" t="str">
            <v/>
          </cell>
          <cell r="AD86" t="str">
            <v/>
          </cell>
          <cell r="AF86" t="str">
            <v/>
          </cell>
          <cell r="AG86" t="str">
            <v/>
          </cell>
          <cell r="AH86" t="str">
            <v/>
          </cell>
        </row>
        <row r="87">
          <cell r="C87">
            <v>173</v>
          </cell>
          <cell r="E87" t="str">
            <v/>
          </cell>
          <cell r="G87" t="str">
            <v>Yes</v>
          </cell>
          <cell r="H87">
            <v>0</v>
          </cell>
          <cell r="I87" t="str">
            <v/>
          </cell>
          <cell r="J87" t="str">
            <v/>
          </cell>
          <cell r="K87" t="str">
            <v/>
          </cell>
          <cell r="L87" t="str">
            <v/>
          </cell>
          <cell r="N87" t="str">
            <v/>
          </cell>
          <cell r="O87" t="str">
            <v xml:space="preserve"> </v>
          </cell>
          <cell r="P87" t="str">
            <v/>
          </cell>
          <cell r="Q87" t="str">
            <v/>
          </cell>
          <cell r="S87" t="str">
            <v xml:space="preserve"> </v>
          </cell>
          <cell r="V87" t="str">
            <v/>
          </cell>
          <cell r="W87" t="str">
            <v/>
          </cell>
          <cell r="X87" t="str">
            <v/>
          </cell>
          <cell r="Z87">
            <v>173</v>
          </cell>
          <cell r="AA87" t="str">
            <v/>
          </cell>
          <cell r="AB87">
            <v>0</v>
          </cell>
          <cell r="AC87" t="str">
            <v/>
          </cell>
          <cell r="AD87" t="str">
            <v/>
          </cell>
          <cell r="AF87" t="str">
            <v/>
          </cell>
          <cell r="AG87" t="str">
            <v/>
          </cell>
          <cell r="AH87" t="str">
            <v/>
          </cell>
        </row>
        <row r="88">
          <cell r="C88">
            <v>174</v>
          </cell>
          <cell r="E88" t="str">
            <v/>
          </cell>
          <cell r="G88" t="str">
            <v>Yes</v>
          </cell>
          <cell r="H88">
            <v>0</v>
          </cell>
          <cell r="I88" t="str">
            <v/>
          </cell>
          <cell r="J88" t="str">
            <v/>
          </cell>
          <cell r="K88" t="str">
            <v/>
          </cell>
          <cell r="L88" t="str">
            <v/>
          </cell>
          <cell r="N88" t="str">
            <v/>
          </cell>
          <cell r="O88" t="str">
            <v xml:space="preserve"> </v>
          </cell>
          <cell r="P88" t="str">
            <v/>
          </cell>
          <cell r="Q88" t="str">
            <v/>
          </cell>
          <cell r="S88" t="str">
            <v xml:space="preserve"> </v>
          </cell>
          <cell r="V88" t="str">
            <v/>
          </cell>
          <cell r="W88" t="str">
            <v/>
          </cell>
          <cell r="X88" t="str">
            <v/>
          </cell>
          <cell r="Z88">
            <v>174</v>
          </cell>
          <cell r="AA88" t="str">
            <v/>
          </cell>
          <cell r="AB88">
            <v>0</v>
          </cell>
          <cell r="AC88" t="str">
            <v/>
          </cell>
          <cell r="AD88" t="str">
            <v/>
          </cell>
          <cell r="AF88" t="str">
            <v/>
          </cell>
          <cell r="AG88" t="str">
            <v/>
          </cell>
          <cell r="AH88" t="str">
            <v/>
          </cell>
        </row>
        <row r="89">
          <cell r="C89">
            <v>175</v>
          </cell>
          <cell r="E89" t="str">
            <v/>
          </cell>
          <cell r="G89" t="str">
            <v>Yes</v>
          </cell>
          <cell r="H89">
            <v>0</v>
          </cell>
          <cell r="I89" t="str">
            <v/>
          </cell>
          <cell r="J89" t="str">
            <v/>
          </cell>
          <cell r="K89" t="str">
            <v/>
          </cell>
          <cell r="L89" t="str">
            <v/>
          </cell>
          <cell r="N89" t="str">
            <v/>
          </cell>
          <cell r="O89" t="str">
            <v xml:space="preserve"> </v>
          </cell>
          <cell r="P89" t="str">
            <v/>
          </cell>
          <cell r="Q89" t="str">
            <v/>
          </cell>
          <cell r="S89" t="str">
            <v xml:space="preserve"> </v>
          </cell>
          <cell r="V89" t="str">
            <v/>
          </cell>
          <cell r="W89" t="str">
            <v/>
          </cell>
          <cell r="X89" t="str">
            <v/>
          </cell>
          <cell r="Z89">
            <v>175</v>
          </cell>
          <cell r="AA89" t="str">
            <v/>
          </cell>
          <cell r="AB89">
            <v>0</v>
          </cell>
          <cell r="AC89" t="str">
            <v/>
          </cell>
          <cell r="AD89" t="str">
            <v/>
          </cell>
          <cell r="AF89" t="str">
            <v/>
          </cell>
          <cell r="AG89" t="str">
            <v/>
          </cell>
          <cell r="AH89" t="str">
            <v/>
          </cell>
        </row>
        <row r="90">
          <cell r="C90">
            <v>176</v>
          </cell>
          <cell r="E90" t="str">
            <v/>
          </cell>
          <cell r="G90" t="str">
            <v>Yes</v>
          </cell>
          <cell r="H90">
            <v>0</v>
          </cell>
          <cell r="I90" t="str">
            <v/>
          </cell>
          <cell r="J90" t="str">
            <v/>
          </cell>
          <cell r="K90" t="str">
            <v/>
          </cell>
          <cell r="L90" t="str">
            <v/>
          </cell>
          <cell r="N90" t="str">
            <v/>
          </cell>
          <cell r="O90" t="str">
            <v xml:space="preserve"> </v>
          </cell>
          <cell r="P90" t="str">
            <v/>
          </cell>
          <cell r="Q90" t="str">
            <v/>
          </cell>
          <cell r="S90" t="str">
            <v xml:space="preserve"> </v>
          </cell>
          <cell r="V90" t="str">
            <v/>
          </cell>
          <cell r="W90" t="str">
            <v/>
          </cell>
          <cell r="X90" t="str">
            <v/>
          </cell>
          <cell r="Z90">
            <v>176</v>
          </cell>
          <cell r="AA90" t="str">
            <v/>
          </cell>
          <cell r="AB90">
            <v>0</v>
          </cell>
          <cell r="AC90" t="str">
            <v/>
          </cell>
          <cell r="AD90" t="str">
            <v/>
          </cell>
          <cell r="AF90" t="str">
            <v/>
          </cell>
          <cell r="AG90" t="str">
            <v/>
          </cell>
          <cell r="AH90" t="str">
            <v/>
          </cell>
        </row>
        <row r="91">
          <cell r="C91">
            <v>177</v>
          </cell>
          <cell r="E91" t="str">
            <v/>
          </cell>
          <cell r="G91" t="str">
            <v>Yes</v>
          </cell>
          <cell r="H91">
            <v>0</v>
          </cell>
          <cell r="I91" t="str">
            <v/>
          </cell>
          <cell r="J91" t="str">
            <v/>
          </cell>
          <cell r="K91" t="str">
            <v/>
          </cell>
          <cell r="L91" t="str">
            <v/>
          </cell>
          <cell r="N91" t="str">
            <v/>
          </cell>
          <cell r="O91" t="str">
            <v xml:space="preserve"> </v>
          </cell>
          <cell r="P91" t="str">
            <v/>
          </cell>
          <cell r="Q91" t="str">
            <v/>
          </cell>
          <cell r="S91" t="str">
            <v xml:space="preserve"> </v>
          </cell>
          <cell r="V91" t="str">
            <v/>
          </cell>
          <cell r="W91" t="str">
            <v/>
          </cell>
          <cell r="X91" t="str">
            <v/>
          </cell>
          <cell r="Z91">
            <v>177</v>
          </cell>
          <cell r="AA91" t="str">
            <v/>
          </cell>
          <cell r="AB91">
            <v>0</v>
          </cell>
          <cell r="AC91" t="str">
            <v/>
          </cell>
          <cell r="AD91" t="str">
            <v/>
          </cell>
          <cell r="AF91" t="str">
            <v/>
          </cell>
          <cell r="AG91" t="str">
            <v/>
          </cell>
          <cell r="AH91" t="str">
            <v/>
          </cell>
        </row>
        <row r="92">
          <cell r="C92">
            <v>178</v>
          </cell>
          <cell r="E92" t="str">
            <v/>
          </cell>
          <cell r="G92" t="str">
            <v>Yes</v>
          </cell>
          <cell r="H92">
            <v>0</v>
          </cell>
          <cell r="I92" t="str">
            <v/>
          </cell>
          <cell r="J92" t="str">
            <v/>
          </cell>
          <cell r="K92" t="str">
            <v/>
          </cell>
          <cell r="L92" t="str">
            <v/>
          </cell>
          <cell r="N92" t="str">
            <v/>
          </cell>
          <cell r="O92" t="str">
            <v xml:space="preserve"> </v>
          </cell>
          <cell r="P92" t="str">
            <v/>
          </cell>
          <cell r="Q92" t="str">
            <v/>
          </cell>
          <cell r="S92" t="str">
            <v xml:space="preserve"> </v>
          </cell>
          <cell r="V92" t="str">
            <v/>
          </cell>
          <cell r="W92" t="str">
            <v/>
          </cell>
          <cell r="X92" t="str">
            <v/>
          </cell>
          <cell r="Z92">
            <v>178</v>
          </cell>
          <cell r="AA92" t="str">
            <v/>
          </cell>
          <cell r="AB92">
            <v>0</v>
          </cell>
          <cell r="AC92" t="str">
            <v/>
          </cell>
          <cell r="AD92" t="str">
            <v/>
          </cell>
          <cell r="AF92" t="str">
            <v/>
          </cell>
          <cell r="AG92" t="str">
            <v/>
          </cell>
          <cell r="AH92" t="str">
            <v/>
          </cell>
        </row>
        <row r="93">
          <cell r="C93">
            <v>179</v>
          </cell>
          <cell r="E93" t="str">
            <v/>
          </cell>
          <cell r="G93" t="str">
            <v>Yes</v>
          </cell>
          <cell r="H93">
            <v>0</v>
          </cell>
          <cell r="I93" t="str">
            <v/>
          </cell>
          <cell r="J93" t="str">
            <v/>
          </cell>
          <cell r="K93" t="str">
            <v/>
          </cell>
          <cell r="L93" t="str">
            <v/>
          </cell>
          <cell r="N93" t="str">
            <v/>
          </cell>
          <cell r="O93" t="str">
            <v xml:space="preserve"> </v>
          </cell>
          <cell r="P93" t="str">
            <v/>
          </cell>
          <cell r="Q93" t="str">
            <v/>
          </cell>
          <cell r="S93" t="str">
            <v xml:space="preserve"> </v>
          </cell>
          <cell r="V93" t="str">
            <v/>
          </cell>
          <cell r="W93" t="str">
            <v/>
          </cell>
          <cell r="X93" t="str">
            <v/>
          </cell>
          <cell r="Z93">
            <v>179</v>
          </cell>
          <cell r="AA93" t="str">
            <v/>
          </cell>
          <cell r="AB93">
            <v>0</v>
          </cell>
          <cell r="AC93" t="str">
            <v/>
          </cell>
          <cell r="AD93" t="str">
            <v/>
          </cell>
          <cell r="AF93" t="str">
            <v/>
          </cell>
          <cell r="AG93" t="str">
            <v/>
          </cell>
          <cell r="AH93" t="str">
            <v/>
          </cell>
        </row>
        <row r="94">
          <cell r="C94">
            <v>180</v>
          </cell>
          <cell r="E94" t="str">
            <v/>
          </cell>
          <cell r="G94" t="str">
            <v>Yes</v>
          </cell>
          <cell r="H94">
            <v>0</v>
          </cell>
          <cell r="I94" t="str">
            <v/>
          </cell>
          <cell r="J94" t="str">
            <v/>
          </cell>
          <cell r="K94" t="str">
            <v/>
          </cell>
          <cell r="L94" t="str">
            <v/>
          </cell>
          <cell r="N94" t="str">
            <v/>
          </cell>
          <cell r="O94" t="str">
            <v xml:space="preserve"> </v>
          </cell>
          <cell r="P94" t="str">
            <v/>
          </cell>
          <cell r="Q94" t="str">
            <v/>
          </cell>
          <cell r="S94" t="str">
            <v xml:space="preserve"> </v>
          </cell>
          <cell r="V94" t="str">
            <v/>
          </cell>
          <cell r="W94" t="str">
            <v/>
          </cell>
          <cell r="X94" t="str">
            <v/>
          </cell>
          <cell r="Z94">
            <v>180</v>
          </cell>
          <cell r="AA94" t="str">
            <v/>
          </cell>
          <cell r="AB94">
            <v>0</v>
          </cell>
          <cell r="AC94" t="str">
            <v/>
          </cell>
          <cell r="AD94" t="str">
            <v/>
          </cell>
          <cell r="AF94" t="str">
            <v/>
          </cell>
          <cell r="AG94" t="str">
            <v/>
          </cell>
          <cell r="AH94" t="str">
            <v/>
          </cell>
        </row>
        <row r="95">
          <cell r="C95">
            <v>181</v>
          </cell>
          <cell r="E95" t="str">
            <v/>
          </cell>
          <cell r="G95" t="str">
            <v>Yes</v>
          </cell>
          <cell r="H95">
            <v>0</v>
          </cell>
          <cell r="I95" t="str">
            <v/>
          </cell>
          <cell r="J95" t="str">
            <v/>
          </cell>
          <cell r="K95" t="str">
            <v/>
          </cell>
          <cell r="L95" t="str">
            <v/>
          </cell>
          <cell r="N95" t="str">
            <v/>
          </cell>
          <cell r="O95" t="str">
            <v xml:space="preserve"> </v>
          </cell>
          <cell r="P95" t="str">
            <v/>
          </cell>
          <cell r="Q95" t="str">
            <v/>
          </cell>
          <cell r="S95" t="str">
            <v xml:space="preserve"> </v>
          </cell>
          <cell r="V95" t="str">
            <v/>
          </cell>
          <cell r="W95" t="str">
            <v/>
          </cell>
          <cell r="X95" t="str">
            <v/>
          </cell>
          <cell r="Z95">
            <v>181</v>
          </cell>
          <cell r="AA95" t="str">
            <v/>
          </cell>
          <cell r="AB95">
            <v>0</v>
          </cell>
          <cell r="AC95" t="str">
            <v/>
          </cell>
          <cell r="AD95" t="str">
            <v/>
          </cell>
          <cell r="AF95" t="str">
            <v/>
          </cell>
          <cell r="AG95" t="str">
            <v/>
          </cell>
          <cell r="AH95" t="str">
            <v/>
          </cell>
        </row>
        <row r="96">
          <cell r="C96">
            <v>182</v>
          </cell>
          <cell r="E96" t="str">
            <v/>
          </cell>
          <cell r="G96" t="str">
            <v>Yes</v>
          </cell>
          <cell r="H96">
            <v>0</v>
          </cell>
          <cell r="I96" t="str">
            <v/>
          </cell>
          <cell r="J96" t="str">
            <v/>
          </cell>
          <cell r="K96" t="str">
            <v/>
          </cell>
          <cell r="L96" t="str">
            <v/>
          </cell>
          <cell r="N96" t="str">
            <v/>
          </cell>
          <cell r="O96" t="str">
            <v xml:space="preserve"> </v>
          </cell>
          <cell r="P96" t="str">
            <v/>
          </cell>
          <cell r="Q96" t="str">
            <v/>
          </cell>
          <cell r="S96" t="str">
            <v xml:space="preserve"> </v>
          </cell>
          <cell r="V96" t="str">
            <v/>
          </cell>
          <cell r="W96" t="str">
            <v/>
          </cell>
          <cell r="X96" t="str">
            <v/>
          </cell>
          <cell r="Z96">
            <v>182</v>
          </cell>
          <cell r="AA96" t="str">
            <v/>
          </cell>
          <cell r="AB96">
            <v>0</v>
          </cell>
          <cell r="AC96" t="str">
            <v/>
          </cell>
          <cell r="AD96" t="str">
            <v/>
          </cell>
          <cell r="AF96" t="str">
            <v/>
          </cell>
          <cell r="AG96" t="str">
            <v/>
          </cell>
          <cell r="AH96" t="str">
            <v/>
          </cell>
        </row>
        <row r="97">
          <cell r="C97">
            <v>183</v>
          </cell>
          <cell r="E97" t="str">
            <v/>
          </cell>
          <cell r="G97" t="str">
            <v>Yes</v>
          </cell>
          <cell r="H97">
            <v>0</v>
          </cell>
          <cell r="I97" t="str">
            <v/>
          </cell>
          <cell r="J97" t="str">
            <v/>
          </cell>
          <cell r="K97" t="str">
            <v/>
          </cell>
          <cell r="L97" t="str">
            <v/>
          </cell>
          <cell r="N97" t="str">
            <v/>
          </cell>
          <cell r="O97" t="str">
            <v xml:space="preserve"> </v>
          </cell>
          <cell r="P97" t="str">
            <v/>
          </cell>
          <cell r="Q97" t="str">
            <v/>
          </cell>
          <cell r="S97" t="str">
            <v xml:space="preserve"> </v>
          </cell>
          <cell r="V97" t="str">
            <v/>
          </cell>
          <cell r="W97" t="str">
            <v/>
          </cell>
          <cell r="X97" t="str">
            <v/>
          </cell>
          <cell r="Z97">
            <v>183</v>
          </cell>
          <cell r="AA97" t="str">
            <v/>
          </cell>
          <cell r="AB97">
            <v>0</v>
          </cell>
          <cell r="AC97" t="str">
            <v/>
          </cell>
          <cell r="AD97" t="str">
            <v/>
          </cell>
          <cell r="AF97" t="str">
            <v/>
          </cell>
          <cell r="AG97" t="str">
            <v/>
          </cell>
          <cell r="AH97" t="str">
            <v/>
          </cell>
        </row>
        <row r="98">
          <cell r="C98">
            <v>184</v>
          </cell>
          <cell r="E98" t="str">
            <v/>
          </cell>
          <cell r="G98" t="str">
            <v>Yes</v>
          </cell>
          <cell r="H98">
            <v>0</v>
          </cell>
          <cell r="I98" t="str">
            <v/>
          </cell>
          <cell r="J98" t="str">
            <v/>
          </cell>
          <cell r="K98" t="str">
            <v/>
          </cell>
          <cell r="L98" t="str">
            <v/>
          </cell>
          <cell r="N98" t="str">
            <v/>
          </cell>
          <cell r="O98" t="str">
            <v xml:space="preserve"> </v>
          </cell>
          <cell r="P98" t="str">
            <v/>
          </cell>
          <cell r="Q98" t="str">
            <v/>
          </cell>
          <cell r="S98" t="str">
            <v xml:space="preserve"> </v>
          </cell>
          <cell r="V98" t="str">
            <v/>
          </cell>
          <cell r="W98" t="str">
            <v/>
          </cell>
          <cell r="X98" t="str">
            <v/>
          </cell>
          <cell r="Z98">
            <v>184</v>
          </cell>
          <cell r="AA98" t="str">
            <v/>
          </cell>
          <cell r="AB98">
            <v>0</v>
          </cell>
          <cell r="AC98" t="str">
            <v/>
          </cell>
          <cell r="AD98" t="str">
            <v/>
          </cell>
          <cell r="AF98" t="str">
            <v/>
          </cell>
          <cell r="AG98" t="str">
            <v/>
          </cell>
          <cell r="AH98" t="str">
            <v/>
          </cell>
        </row>
        <row r="99">
          <cell r="C99">
            <v>185</v>
          </cell>
          <cell r="E99" t="str">
            <v/>
          </cell>
          <cell r="G99" t="str">
            <v>Yes</v>
          </cell>
          <cell r="H99">
            <v>0</v>
          </cell>
          <cell r="I99" t="str">
            <v/>
          </cell>
          <cell r="J99" t="str">
            <v/>
          </cell>
          <cell r="K99" t="str">
            <v/>
          </cell>
          <cell r="L99" t="str">
            <v/>
          </cell>
          <cell r="N99" t="str">
            <v/>
          </cell>
          <cell r="O99" t="str">
            <v xml:space="preserve"> </v>
          </cell>
          <cell r="P99" t="str">
            <v/>
          </cell>
          <cell r="Q99" t="str">
            <v/>
          </cell>
          <cell r="S99" t="str">
            <v xml:space="preserve"> </v>
          </cell>
          <cell r="V99" t="str">
            <v/>
          </cell>
          <cell r="W99" t="str">
            <v/>
          </cell>
          <cell r="X99" t="str">
            <v/>
          </cell>
          <cell r="Z99">
            <v>185</v>
          </cell>
          <cell r="AA99" t="str">
            <v/>
          </cell>
          <cell r="AB99">
            <v>0</v>
          </cell>
          <cell r="AC99" t="str">
            <v/>
          </cell>
          <cell r="AD99" t="str">
            <v/>
          </cell>
          <cell r="AF99" t="str">
            <v/>
          </cell>
          <cell r="AG99" t="str">
            <v/>
          </cell>
          <cell r="AH99" t="str">
            <v/>
          </cell>
        </row>
        <row r="100">
          <cell r="C100">
            <v>186</v>
          </cell>
          <cell r="E100" t="str">
            <v/>
          </cell>
          <cell r="G100" t="str">
            <v>Yes</v>
          </cell>
          <cell r="H100">
            <v>0</v>
          </cell>
          <cell r="I100" t="str">
            <v/>
          </cell>
          <cell r="J100" t="str">
            <v/>
          </cell>
          <cell r="K100" t="str">
            <v/>
          </cell>
          <cell r="L100" t="str">
            <v/>
          </cell>
          <cell r="N100" t="str">
            <v/>
          </cell>
          <cell r="O100" t="str">
            <v xml:space="preserve"> </v>
          </cell>
          <cell r="P100" t="str">
            <v/>
          </cell>
          <cell r="Q100" t="str">
            <v/>
          </cell>
          <cell r="S100" t="str">
            <v xml:space="preserve"> </v>
          </cell>
          <cell r="V100" t="str">
            <v/>
          </cell>
          <cell r="W100" t="str">
            <v/>
          </cell>
          <cell r="X100" t="str">
            <v/>
          </cell>
          <cell r="Z100">
            <v>186</v>
          </cell>
          <cell r="AA100" t="str">
            <v/>
          </cell>
          <cell r="AB100">
            <v>0</v>
          </cell>
          <cell r="AC100" t="str">
            <v/>
          </cell>
          <cell r="AD100" t="str">
            <v/>
          </cell>
          <cell r="AF100" t="str">
            <v/>
          </cell>
          <cell r="AG100" t="str">
            <v/>
          </cell>
          <cell r="AH100" t="str">
            <v/>
          </cell>
        </row>
        <row r="101">
          <cell r="C101">
            <v>187</v>
          </cell>
          <cell r="E101" t="str">
            <v/>
          </cell>
          <cell r="G101" t="str">
            <v>Yes</v>
          </cell>
          <cell r="H101">
            <v>0</v>
          </cell>
          <cell r="I101" t="str">
            <v/>
          </cell>
          <cell r="J101" t="str">
            <v/>
          </cell>
          <cell r="K101" t="str">
            <v/>
          </cell>
          <cell r="L101" t="str">
            <v/>
          </cell>
          <cell r="N101" t="str">
            <v/>
          </cell>
          <cell r="O101" t="str">
            <v xml:space="preserve"> </v>
          </cell>
          <cell r="P101" t="str">
            <v/>
          </cell>
          <cell r="Q101" t="str">
            <v/>
          </cell>
          <cell r="S101" t="str">
            <v xml:space="preserve"> </v>
          </cell>
          <cell r="V101" t="str">
            <v/>
          </cell>
          <cell r="W101" t="str">
            <v/>
          </cell>
          <cell r="X101" t="str">
            <v/>
          </cell>
          <cell r="Z101">
            <v>187</v>
          </cell>
          <cell r="AA101" t="str">
            <v/>
          </cell>
          <cell r="AB101">
            <v>0</v>
          </cell>
          <cell r="AC101" t="str">
            <v/>
          </cell>
          <cell r="AD101" t="str">
            <v/>
          </cell>
          <cell r="AF101" t="str">
            <v/>
          </cell>
          <cell r="AG101" t="str">
            <v/>
          </cell>
          <cell r="AH101" t="str">
            <v/>
          </cell>
        </row>
        <row r="102">
          <cell r="C102">
            <v>188</v>
          </cell>
          <cell r="E102" t="str">
            <v/>
          </cell>
          <cell r="G102" t="str">
            <v>Yes</v>
          </cell>
          <cell r="H102">
            <v>0</v>
          </cell>
          <cell r="I102" t="str">
            <v/>
          </cell>
          <cell r="J102" t="str">
            <v/>
          </cell>
          <cell r="K102" t="str">
            <v/>
          </cell>
          <cell r="L102" t="str">
            <v/>
          </cell>
          <cell r="N102" t="str">
            <v/>
          </cell>
          <cell r="O102" t="str">
            <v xml:space="preserve"> </v>
          </cell>
          <cell r="P102" t="str">
            <v/>
          </cell>
          <cell r="Q102" t="str">
            <v/>
          </cell>
          <cell r="S102" t="str">
            <v xml:space="preserve"> </v>
          </cell>
          <cell r="V102" t="str">
            <v/>
          </cell>
          <cell r="W102" t="str">
            <v/>
          </cell>
          <cell r="X102" t="str">
            <v/>
          </cell>
          <cell r="Z102">
            <v>188</v>
          </cell>
          <cell r="AA102" t="str">
            <v/>
          </cell>
          <cell r="AB102">
            <v>0</v>
          </cell>
          <cell r="AC102" t="str">
            <v/>
          </cell>
          <cell r="AD102" t="str">
            <v/>
          </cell>
          <cell r="AF102" t="str">
            <v/>
          </cell>
          <cell r="AG102" t="str">
            <v/>
          </cell>
          <cell r="AH102" t="str">
            <v/>
          </cell>
        </row>
        <row r="103">
          <cell r="C103">
            <v>189</v>
          </cell>
          <cell r="E103" t="str">
            <v/>
          </cell>
          <cell r="G103" t="str">
            <v>Yes</v>
          </cell>
          <cell r="H103">
            <v>0</v>
          </cell>
          <cell r="I103" t="str">
            <v/>
          </cell>
          <cell r="J103" t="str">
            <v/>
          </cell>
          <cell r="K103" t="str">
            <v/>
          </cell>
          <cell r="L103" t="str">
            <v/>
          </cell>
          <cell r="N103" t="str">
            <v/>
          </cell>
          <cell r="O103" t="str">
            <v xml:space="preserve"> </v>
          </cell>
          <cell r="P103" t="str">
            <v/>
          </cell>
          <cell r="Q103" t="str">
            <v/>
          </cell>
          <cell r="S103" t="str">
            <v xml:space="preserve"> </v>
          </cell>
          <cell r="V103" t="str">
            <v/>
          </cell>
          <cell r="W103" t="str">
            <v/>
          </cell>
          <cell r="X103" t="str">
            <v/>
          </cell>
          <cell r="Z103">
            <v>189</v>
          </cell>
          <cell r="AA103" t="str">
            <v/>
          </cell>
          <cell r="AB103">
            <v>0</v>
          </cell>
          <cell r="AC103" t="str">
            <v/>
          </cell>
          <cell r="AD103" t="str">
            <v/>
          </cell>
          <cell r="AF103" t="str">
            <v/>
          </cell>
          <cell r="AG103" t="str">
            <v/>
          </cell>
          <cell r="AH103" t="str">
            <v/>
          </cell>
        </row>
        <row r="104">
          <cell r="C104">
            <v>190</v>
          </cell>
          <cell r="E104" t="str">
            <v/>
          </cell>
          <cell r="G104" t="str">
            <v>Yes</v>
          </cell>
          <cell r="H104">
            <v>0</v>
          </cell>
          <cell r="I104" t="str">
            <v/>
          </cell>
          <cell r="J104" t="str">
            <v/>
          </cell>
          <cell r="K104" t="str">
            <v/>
          </cell>
          <cell r="L104" t="str">
            <v/>
          </cell>
          <cell r="N104" t="str">
            <v/>
          </cell>
          <cell r="O104" t="str">
            <v xml:space="preserve"> </v>
          </cell>
          <cell r="P104" t="str">
            <v/>
          </cell>
          <cell r="Q104" t="str">
            <v/>
          </cell>
          <cell r="S104" t="str">
            <v xml:space="preserve"> </v>
          </cell>
          <cell r="V104" t="str">
            <v/>
          </cell>
          <cell r="W104" t="str">
            <v/>
          </cell>
          <cell r="X104" t="str">
            <v/>
          </cell>
          <cell r="Z104">
            <v>190</v>
          </cell>
          <cell r="AA104" t="str">
            <v/>
          </cell>
          <cell r="AB104">
            <v>0</v>
          </cell>
          <cell r="AC104" t="str">
            <v/>
          </cell>
          <cell r="AD104" t="str">
            <v/>
          </cell>
          <cell r="AF104" t="str">
            <v/>
          </cell>
          <cell r="AG104" t="str">
            <v/>
          </cell>
          <cell r="AH104" t="str">
            <v/>
          </cell>
        </row>
        <row r="105">
          <cell r="C105">
            <v>191</v>
          </cell>
          <cell r="E105" t="str">
            <v/>
          </cell>
          <cell r="G105" t="str">
            <v>Yes</v>
          </cell>
          <cell r="H105">
            <v>0</v>
          </cell>
          <cell r="I105" t="str">
            <v/>
          </cell>
          <cell r="J105" t="str">
            <v/>
          </cell>
          <cell r="K105" t="str">
            <v/>
          </cell>
          <cell r="L105" t="str">
            <v/>
          </cell>
          <cell r="N105" t="str">
            <v/>
          </cell>
          <cell r="O105" t="str">
            <v xml:space="preserve"> </v>
          </cell>
          <cell r="P105" t="str">
            <v/>
          </cell>
          <cell r="Q105" t="str">
            <v/>
          </cell>
          <cell r="S105" t="str">
            <v xml:space="preserve"> </v>
          </cell>
          <cell r="V105" t="str">
            <v/>
          </cell>
          <cell r="W105" t="str">
            <v/>
          </cell>
          <cell r="X105" t="str">
            <v/>
          </cell>
          <cell r="Z105">
            <v>191</v>
          </cell>
          <cell r="AA105" t="str">
            <v/>
          </cell>
          <cell r="AB105">
            <v>0</v>
          </cell>
          <cell r="AC105" t="str">
            <v/>
          </cell>
          <cell r="AD105" t="str">
            <v/>
          </cell>
          <cell r="AF105" t="str">
            <v/>
          </cell>
          <cell r="AG105" t="str">
            <v/>
          </cell>
          <cell r="AH105" t="str">
            <v/>
          </cell>
        </row>
        <row r="106">
          <cell r="C106">
            <v>192</v>
          </cell>
          <cell r="E106" t="str">
            <v/>
          </cell>
          <cell r="G106" t="str">
            <v>Yes</v>
          </cell>
          <cell r="H106">
            <v>0</v>
          </cell>
          <cell r="I106" t="str">
            <v/>
          </cell>
          <cell r="J106" t="str">
            <v/>
          </cell>
          <cell r="K106" t="str">
            <v/>
          </cell>
          <cell r="L106" t="str">
            <v/>
          </cell>
          <cell r="N106" t="str">
            <v/>
          </cell>
          <cell r="O106" t="str">
            <v xml:space="preserve"> </v>
          </cell>
          <cell r="P106" t="str">
            <v/>
          </cell>
          <cell r="Q106" t="str">
            <v/>
          </cell>
          <cell r="S106" t="str">
            <v xml:space="preserve"> </v>
          </cell>
          <cell r="V106" t="str">
            <v/>
          </cell>
          <cell r="W106" t="str">
            <v/>
          </cell>
          <cell r="X106" t="str">
            <v/>
          </cell>
          <cell r="Z106">
            <v>192</v>
          </cell>
          <cell r="AA106" t="str">
            <v/>
          </cell>
          <cell r="AB106">
            <v>0</v>
          </cell>
          <cell r="AC106" t="str">
            <v/>
          </cell>
          <cell r="AD106" t="str">
            <v/>
          </cell>
          <cell r="AF106" t="str">
            <v/>
          </cell>
          <cell r="AG106" t="str">
            <v/>
          </cell>
          <cell r="AH106" t="str">
            <v/>
          </cell>
        </row>
        <row r="107">
          <cell r="C107">
            <v>193</v>
          </cell>
          <cell r="E107" t="str">
            <v/>
          </cell>
          <cell r="G107" t="str">
            <v>Yes</v>
          </cell>
          <cell r="H107">
            <v>0</v>
          </cell>
          <cell r="I107" t="str">
            <v/>
          </cell>
          <cell r="J107" t="str">
            <v/>
          </cell>
          <cell r="K107" t="str">
            <v/>
          </cell>
          <cell r="L107" t="str">
            <v/>
          </cell>
          <cell r="N107" t="str">
            <v/>
          </cell>
          <cell r="O107" t="str">
            <v xml:space="preserve"> </v>
          </cell>
          <cell r="P107" t="str">
            <v/>
          </cell>
          <cell r="Q107" t="str">
            <v/>
          </cell>
          <cell r="S107" t="str">
            <v xml:space="preserve"> </v>
          </cell>
          <cell r="V107" t="str">
            <v/>
          </cell>
          <cell r="W107" t="str">
            <v/>
          </cell>
          <cell r="X107" t="str">
            <v/>
          </cell>
          <cell r="Z107">
            <v>193</v>
          </cell>
          <cell r="AA107" t="str">
            <v/>
          </cell>
          <cell r="AB107">
            <v>0</v>
          </cell>
          <cell r="AC107" t="str">
            <v/>
          </cell>
          <cell r="AD107" t="str">
            <v/>
          </cell>
          <cell r="AF107" t="str">
            <v/>
          </cell>
          <cell r="AG107" t="str">
            <v/>
          </cell>
          <cell r="AH107" t="str">
            <v/>
          </cell>
        </row>
        <row r="108">
          <cell r="C108">
            <v>194</v>
          </cell>
          <cell r="E108" t="str">
            <v/>
          </cell>
          <cell r="G108" t="str">
            <v>Yes</v>
          </cell>
          <cell r="H108">
            <v>0</v>
          </cell>
          <cell r="I108" t="str">
            <v/>
          </cell>
          <cell r="J108" t="str">
            <v/>
          </cell>
          <cell r="K108" t="str">
            <v/>
          </cell>
          <cell r="L108" t="str">
            <v/>
          </cell>
          <cell r="N108" t="str">
            <v/>
          </cell>
          <cell r="O108" t="str">
            <v xml:space="preserve"> </v>
          </cell>
          <cell r="P108" t="str">
            <v/>
          </cell>
          <cell r="Q108" t="str">
            <v/>
          </cell>
          <cell r="S108" t="str">
            <v xml:space="preserve"> </v>
          </cell>
          <cell r="V108" t="str">
            <v/>
          </cell>
          <cell r="W108" t="str">
            <v/>
          </cell>
          <cell r="X108" t="str">
            <v/>
          </cell>
          <cell r="Z108">
            <v>194</v>
          </cell>
          <cell r="AA108" t="str">
            <v/>
          </cell>
          <cell r="AB108">
            <v>0</v>
          </cell>
          <cell r="AC108" t="str">
            <v/>
          </cell>
          <cell r="AD108" t="str">
            <v/>
          </cell>
          <cell r="AF108" t="str">
            <v/>
          </cell>
          <cell r="AG108" t="str">
            <v/>
          </cell>
          <cell r="AH108" t="str">
            <v/>
          </cell>
        </row>
        <row r="109">
          <cell r="C109">
            <v>195</v>
          </cell>
          <cell r="E109" t="str">
            <v/>
          </cell>
          <cell r="G109" t="str">
            <v>Yes</v>
          </cell>
          <cell r="H109">
            <v>0</v>
          </cell>
          <cell r="I109" t="str">
            <v/>
          </cell>
          <cell r="J109" t="str">
            <v/>
          </cell>
          <cell r="K109" t="str">
            <v/>
          </cell>
          <cell r="L109" t="str">
            <v/>
          </cell>
          <cell r="N109" t="str">
            <v/>
          </cell>
          <cell r="O109" t="str">
            <v xml:space="preserve"> </v>
          </cell>
          <cell r="P109" t="str">
            <v/>
          </cell>
          <cell r="Q109" t="str">
            <v/>
          </cell>
          <cell r="S109" t="str">
            <v xml:space="preserve"> </v>
          </cell>
          <cell r="V109" t="str">
            <v/>
          </cell>
          <cell r="W109" t="str">
            <v/>
          </cell>
          <cell r="X109" t="str">
            <v/>
          </cell>
          <cell r="Z109">
            <v>195</v>
          </cell>
          <cell r="AA109" t="str">
            <v/>
          </cell>
          <cell r="AB109">
            <v>0</v>
          </cell>
          <cell r="AC109" t="str">
            <v/>
          </cell>
          <cell r="AD109" t="str">
            <v/>
          </cell>
          <cell r="AF109" t="str">
            <v/>
          </cell>
          <cell r="AG109" t="str">
            <v/>
          </cell>
          <cell r="AH109" t="str">
            <v/>
          </cell>
        </row>
        <row r="110">
          <cell r="C110">
            <v>196</v>
          </cell>
          <cell r="E110" t="str">
            <v/>
          </cell>
          <cell r="G110" t="str">
            <v>Yes</v>
          </cell>
          <cell r="H110">
            <v>0</v>
          </cell>
          <cell r="I110" t="str">
            <v/>
          </cell>
          <cell r="J110" t="str">
            <v/>
          </cell>
          <cell r="K110" t="str">
            <v/>
          </cell>
          <cell r="L110" t="str">
            <v/>
          </cell>
          <cell r="N110" t="str">
            <v/>
          </cell>
          <cell r="O110" t="str">
            <v xml:space="preserve"> </v>
          </cell>
          <cell r="P110" t="str">
            <v/>
          </cell>
          <cell r="Q110" t="str">
            <v/>
          </cell>
          <cell r="S110" t="str">
            <v xml:space="preserve"> </v>
          </cell>
          <cell r="V110" t="str">
            <v/>
          </cell>
          <cell r="W110" t="str">
            <v/>
          </cell>
          <cell r="X110" t="str">
            <v/>
          </cell>
          <cell r="Z110">
            <v>196</v>
          </cell>
          <cell r="AA110" t="str">
            <v/>
          </cell>
          <cell r="AB110">
            <v>0</v>
          </cell>
          <cell r="AC110" t="str">
            <v/>
          </cell>
          <cell r="AD110" t="str">
            <v/>
          </cell>
          <cell r="AF110" t="str">
            <v/>
          </cell>
          <cell r="AG110" t="str">
            <v/>
          </cell>
          <cell r="AH110" t="str">
            <v/>
          </cell>
        </row>
        <row r="111">
          <cell r="C111">
            <v>197</v>
          </cell>
          <cell r="E111" t="str">
            <v/>
          </cell>
          <cell r="G111" t="str">
            <v>Yes</v>
          </cell>
          <cell r="H111">
            <v>0</v>
          </cell>
          <cell r="I111" t="str">
            <v/>
          </cell>
          <cell r="J111" t="str">
            <v/>
          </cell>
          <cell r="K111" t="str">
            <v/>
          </cell>
          <cell r="L111" t="str">
            <v/>
          </cell>
          <cell r="N111" t="str">
            <v/>
          </cell>
          <cell r="O111" t="str">
            <v xml:space="preserve"> </v>
          </cell>
          <cell r="P111" t="str">
            <v/>
          </cell>
          <cell r="Q111" t="str">
            <v/>
          </cell>
          <cell r="S111" t="str">
            <v xml:space="preserve"> </v>
          </cell>
          <cell r="V111" t="str">
            <v/>
          </cell>
          <cell r="W111" t="str">
            <v/>
          </cell>
          <cell r="X111" t="str">
            <v/>
          </cell>
          <cell r="Z111">
            <v>197</v>
          </cell>
          <cell r="AA111" t="str">
            <v/>
          </cell>
          <cell r="AB111">
            <v>0</v>
          </cell>
          <cell r="AC111" t="str">
            <v/>
          </cell>
          <cell r="AD111" t="str">
            <v/>
          </cell>
          <cell r="AF111" t="str">
            <v/>
          </cell>
          <cell r="AG111" t="str">
            <v/>
          </cell>
          <cell r="AH111" t="str">
            <v/>
          </cell>
        </row>
        <row r="112">
          <cell r="C112">
            <v>198</v>
          </cell>
          <cell r="E112" t="str">
            <v/>
          </cell>
          <cell r="G112" t="str">
            <v>Yes</v>
          </cell>
          <cell r="H112">
            <v>0</v>
          </cell>
          <cell r="I112" t="str">
            <v/>
          </cell>
          <cell r="J112" t="str">
            <v/>
          </cell>
          <cell r="K112" t="str">
            <v/>
          </cell>
          <cell r="L112" t="str">
            <v/>
          </cell>
          <cell r="N112" t="str">
            <v/>
          </cell>
          <cell r="O112" t="str">
            <v xml:space="preserve"> </v>
          </cell>
          <cell r="P112" t="str">
            <v/>
          </cell>
          <cell r="Q112" t="str">
            <v/>
          </cell>
          <cell r="S112" t="str">
            <v xml:space="preserve"> </v>
          </cell>
          <cell r="V112" t="str">
            <v/>
          </cell>
          <cell r="W112" t="str">
            <v/>
          </cell>
          <cell r="X112" t="str">
            <v/>
          </cell>
          <cell r="Z112">
            <v>198</v>
          </cell>
          <cell r="AA112" t="str">
            <v/>
          </cell>
          <cell r="AB112">
            <v>0</v>
          </cell>
          <cell r="AC112" t="str">
            <v/>
          </cell>
          <cell r="AD112" t="str">
            <v/>
          </cell>
          <cell r="AF112" t="str">
            <v/>
          </cell>
          <cell r="AG112" t="str">
            <v/>
          </cell>
          <cell r="AH112" t="str">
            <v/>
          </cell>
        </row>
        <row r="113">
          <cell r="C113">
            <v>199</v>
          </cell>
          <cell r="E113" t="str">
            <v/>
          </cell>
          <cell r="G113" t="str">
            <v>Yes</v>
          </cell>
          <cell r="H113">
            <v>0</v>
          </cell>
          <cell r="I113" t="str">
            <v/>
          </cell>
          <cell r="J113" t="str">
            <v/>
          </cell>
          <cell r="K113" t="str">
            <v/>
          </cell>
          <cell r="L113" t="str">
            <v/>
          </cell>
          <cell r="N113" t="str">
            <v/>
          </cell>
          <cell r="O113" t="str">
            <v xml:space="preserve"> </v>
          </cell>
          <cell r="P113" t="str">
            <v/>
          </cell>
          <cell r="Q113" t="str">
            <v/>
          </cell>
          <cell r="S113" t="str">
            <v xml:space="preserve"> </v>
          </cell>
          <cell r="V113" t="str">
            <v/>
          </cell>
          <cell r="W113" t="str">
            <v/>
          </cell>
          <cell r="X113" t="str">
            <v/>
          </cell>
          <cell r="Z113">
            <v>199</v>
          </cell>
          <cell r="AA113" t="str">
            <v/>
          </cell>
          <cell r="AB113">
            <v>0</v>
          </cell>
          <cell r="AC113" t="str">
            <v/>
          </cell>
          <cell r="AD113" t="str">
            <v/>
          </cell>
          <cell r="AF113" t="str">
            <v/>
          </cell>
          <cell r="AG113" t="str">
            <v/>
          </cell>
          <cell r="AH113" t="str">
            <v/>
          </cell>
        </row>
        <row r="114">
          <cell r="C114">
            <v>200</v>
          </cell>
          <cell r="E114" t="str">
            <v/>
          </cell>
          <cell r="G114" t="str">
            <v>Yes</v>
          </cell>
          <cell r="H114">
            <v>0</v>
          </cell>
          <cell r="I114" t="str">
            <v/>
          </cell>
          <cell r="J114" t="str">
            <v/>
          </cell>
          <cell r="K114" t="str">
            <v/>
          </cell>
          <cell r="L114" t="str">
            <v/>
          </cell>
          <cell r="N114" t="str">
            <v/>
          </cell>
          <cell r="O114" t="str">
            <v xml:space="preserve"> </v>
          </cell>
          <cell r="P114" t="str">
            <v/>
          </cell>
          <cell r="Q114" t="str">
            <v/>
          </cell>
          <cell r="S114" t="str">
            <v xml:space="preserve"> </v>
          </cell>
          <cell r="V114" t="str">
            <v/>
          </cell>
          <cell r="W114" t="str">
            <v/>
          </cell>
          <cell r="X114" t="str">
            <v/>
          </cell>
          <cell r="Z114">
            <v>200</v>
          </cell>
          <cell r="AA114" t="str">
            <v/>
          </cell>
          <cell r="AB114">
            <v>0</v>
          </cell>
          <cell r="AC114" t="str">
            <v/>
          </cell>
          <cell r="AD114" t="str">
            <v/>
          </cell>
          <cell r="AF114" t="str">
            <v/>
          </cell>
          <cell r="AG114" t="str">
            <v/>
          </cell>
          <cell r="AH114" t="str">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ex"/>
      <sheetName val="What's new"/>
      <sheetName val="Fuels"/>
      <sheetName val="Bioenergy"/>
      <sheetName val="Refrigerant &amp; other"/>
      <sheetName val="Passenger vehicles"/>
      <sheetName val="UK electricity"/>
      <sheetName val="Transmission and distribution"/>
      <sheetName val="Water supply"/>
      <sheetName val="Water treatment"/>
      <sheetName val="Material use"/>
      <sheetName val="Waste disposal"/>
      <sheetName val="Business travel- air"/>
      <sheetName val="Business travel- sea"/>
      <sheetName val="Business travel- land"/>
      <sheetName val="Freighting goods"/>
      <sheetName val="Managed assets- vehicles"/>
      <sheetName val="Conversions"/>
      <sheetName val="Fuel properties"/>
    </sheetNames>
    <sheetDataSet>
      <sheetData sheetId="0"/>
      <sheetData sheetId="1"/>
      <sheetData sheetId="2"/>
      <sheetData sheetId="3">
        <row r="38">
          <cell r="E38">
            <v>0.1841639890773745</v>
          </cell>
        </row>
        <row r="65">
          <cell r="E65">
            <v>0.25145683631978127</v>
          </cell>
        </row>
        <row r="89">
          <cell r="E89">
            <v>0.24048728800977645</v>
          </cell>
        </row>
      </sheetData>
      <sheetData sheetId="4"/>
      <sheetData sheetId="5"/>
      <sheetData sheetId="6"/>
      <sheetData sheetId="7">
        <row r="23">
          <cell r="F23">
            <v>0.35155999999999998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Wheeler Wendi" refreshedDate="43291.764694560188" createdVersion="4" refreshedVersion="4" recordCount="106">
  <cacheSource type="worksheet">
    <worksheetSource ref="A7:BG113" sheet="Project+opportunities register"/>
  </cacheSource>
  <cacheFields count="59">
    <cacheField name="Project Ref. Number" numFmtId="0">
      <sharedItems containsMixedTypes="1" containsNumber="1" containsInteger="1" minValue="1" maxValue="100"/>
    </cacheField>
    <cacheField name="Opportunity/project" numFmtId="0">
      <sharedItems containsNonDate="0" containsString="0" containsBlank="1"/>
    </cacheField>
    <cacheField name="Project start year" numFmtId="0">
      <sharedItems containsNonDate="0" containsString="0" containsBlank="1"/>
    </cacheField>
    <cacheField name="Predicted year of first energy savings" numFmtId="0">
      <sharedItems containsNonDate="0" containsString="0" containsBlank="1"/>
    </cacheField>
    <cacheField name="ACTUAL year of first energy savings" numFmtId="0">
      <sharedItems containsNonDate="0" containsString="0" containsBlank="1"/>
    </cacheField>
    <cacheField name="Lifetime of project from start year (years)" numFmtId="0">
      <sharedItems containsNonDate="0" containsString="0" containsBlank="1"/>
    </cacheField>
    <cacheField name="Project Costs (£)" numFmtId="0">
      <sharedItems containsNonDate="0" containsString="0" containsBlank="1"/>
    </cacheField>
    <cacheField name="Opex or Capex?" numFmtId="0">
      <sharedItems containsNonDate="0" containsString="0" containsBlank="1"/>
    </cacheField>
    <cacheField name="Utility 1" numFmtId="0">
      <sharedItems containsNonDate="0" containsString="0" containsBlank="1"/>
    </cacheField>
    <cacheField name="Amount saved Utility 1" numFmtId="0">
      <sharedItems containsNonDate="0" containsString="0" containsBlank="1"/>
    </cacheField>
    <cacheField name="Utility 2" numFmtId="0">
      <sharedItems containsNonDate="0" containsString="0" containsBlank="1"/>
    </cacheField>
    <cacheField name="Amount saved Utility 2" numFmtId="0">
      <sharedItems containsNonDate="0" containsString="0" containsBlank="1"/>
    </cacheField>
    <cacheField name="Estimation quality" numFmtId="9">
      <sharedItems containsNonDate="0" containsString="0" containsBlank="1"/>
    </cacheField>
    <cacheField name="Utility 1 estimated cost savings" numFmtId="43">
      <sharedItems containsBlank="1"/>
    </cacheField>
    <cacheField name="Utility 2 estimated cost savings" numFmtId="43">
      <sharedItems containsBlank="1"/>
    </cacheField>
    <cacheField name="Stand alone cost savings (not related to energy reduction)" numFmtId="44">
      <sharedItems containsString="0" containsBlank="1" containsNumber="1" containsInteger="1" minValue="0" maxValue="0"/>
    </cacheField>
    <cacheField name="Projected cost savings p/a £" numFmtId="44">
      <sharedItems containsSemiMixedTypes="0" containsString="0" containsNumber="1" containsInteger="1" minValue="0" maxValue="0"/>
    </cacheField>
    <cacheField name="CO2e saved Utility 1 (tonnes)" numFmtId="43">
      <sharedItems/>
    </cacheField>
    <cacheField name="CO2e saved Utility 2 (tonnes)" numFmtId="43">
      <sharedItems/>
    </cacheField>
    <cacheField name="Projected CO2e savings p/a_x000a_(tonnes)" numFmtId="166">
      <sharedItems containsSemiMixedTypes="0" containsString="0" containsNumber="1" containsInteger="1" minValue="0" maxValue="0"/>
    </cacheField>
    <cacheField name="Current Status of Project " numFmtId="0">
      <sharedItems containsNonDate="0" containsString="0" containsBlank="1"/>
    </cacheField>
    <cacheField name="Percent complete" numFmtId="9">
      <sharedItems containsNonDate="0" containsString="0" containsBlank="1"/>
    </cacheField>
    <cacheField name="Senior Responsible Officer" numFmtId="0">
      <sharedItems containsNonDate="0" containsString="0" containsBlank="1"/>
    </cacheField>
    <cacheField name="Project owner" numFmtId="0">
      <sharedItems containsNonDate="0" containsBlank="1" count="15">
        <m/>
        <s v="Nsipa Siwale" u="1"/>
        <s v="Mel Hilman" u="1"/>
        <s v="Wendi Wheeler" u="1"/>
        <s v="Finance" u="1"/>
        <s v="Kristi Fitch" u="1"/>
        <s v="Adam Checkley" u="1"/>
        <s v="Jon Crampton" u="1"/>
        <s v="Dek Owen" u="1"/>
        <s v="Charles Wong" u="1"/>
        <s v="Krisi Fitch" u="1"/>
        <s v="Needs assigning" u="1"/>
        <s v="Pete Donovan" u="1"/>
        <s v="Martin Colemey" u="1"/>
        <s v="Terry Bleasdale" u="1"/>
      </sharedItems>
    </cacheField>
    <cacheField name="RAG Status" numFmtId="0">
      <sharedItems containsNonDate="0" containsString="0" containsBlank="1"/>
    </cacheField>
    <cacheField name="Steps needed to implement action" numFmtId="0">
      <sharedItems containsNonDate="0" containsString="0" containsBlank="1"/>
    </cacheField>
    <cacheField name="Barriers to success" numFmtId="0">
      <sharedItems containsNonDate="0" containsString="0" containsBlank="1"/>
    </cacheField>
    <cacheField name="Support/resource requirements" numFmtId="0">
      <sharedItems containsNonDate="0" containsString="0" containsBlank="1"/>
    </cacheField>
    <cacheField name="Last Update" numFmtId="167">
      <sharedItems containsNonDate="0" containsString="0" containsBlank="1"/>
    </cacheField>
    <cacheField name="Days since update" numFmtId="165">
      <sharedItems containsSemiMixedTypes="0" containsString="0" containsNumber="1" containsInteger="1" minValue="43291" maxValue="43291"/>
    </cacheField>
    <cacheField name="Update status" numFmtId="167">
      <sharedItems/>
    </cacheField>
    <cacheField name="Open or closed" numFmtId="165">
      <sharedItems/>
    </cacheField>
    <cacheField name="Overdue" numFmtId="165">
      <sharedItems containsMixedTypes="1" containsNumber="1" containsInteger="1" minValue="1" maxValue="1"/>
    </cacheField>
    <cacheField name="IsProject?" numFmtId="165">
      <sharedItems containsSemiMixedTypes="0" containsString="0" containsNumber="1" containsInteger="1" minValue="0" maxValue="0"/>
    </cacheField>
    <cacheField name="Red RAG status" numFmtId="165">
      <sharedItems/>
    </cacheField>
    <cacheField name="Completed projects funding" numFmtId="165">
      <sharedItems/>
    </cacheField>
    <cacheField name="Total potential elec" numFmtId="165">
      <sharedItems containsSemiMixedTypes="0" containsString="0" containsNumber="1" containsInteger="1" minValue="0" maxValue="0"/>
    </cacheField>
    <cacheField name="Total potential gas" numFmtId="165">
      <sharedItems containsSemiMixedTypes="0" containsString="0" containsNumber="1" containsInteger="1" minValue="0" maxValue="0"/>
    </cacheField>
    <cacheField name="Total potential petrol" numFmtId="165">
      <sharedItems containsSemiMixedTypes="0" containsString="0" containsNumber="1" containsInteger="1" minValue="0" maxValue="0"/>
    </cacheField>
    <cacheField name="Total potential diesel" numFmtId="165">
      <sharedItems containsSemiMixedTypes="0" containsString="0" containsNumber="1" containsInteger="1" minValue="0" maxValue="0"/>
    </cacheField>
    <cacheField name="Projected CO2 savings as reported %" numFmtId="43">
      <sharedItems containsSemiMixedTypes="0" containsString="0" containsNumber="1" containsInteger="1" minValue="0" maxValue="0"/>
    </cacheField>
    <cacheField name="Elec 1" numFmtId="0">
      <sharedItems containsSemiMixedTypes="0" containsString="0" containsNumber="1" containsInteger="1" minValue="0" maxValue="0"/>
    </cacheField>
    <cacheField name="Elec 2" numFmtId="0">
      <sharedItems containsSemiMixedTypes="0" containsString="0" containsNumber="1" containsInteger="1" minValue="0" maxValue="0"/>
    </cacheField>
    <cacheField name="Projected elec kWh savings as reported" numFmtId="0">
      <sharedItems containsString="0" containsBlank="1" containsNumber="1" containsInteger="1" minValue="0" maxValue="0"/>
    </cacheField>
    <cacheField name="Gas 1" numFmtId="0">
      <sharedItems containsSemiMixedTypes="0" containsString="0" containsNumber="1" containsInteger="1" minValue="0" maxValue="0"/>
    </cacheField>
    <cacheField name="Gas 2" numFmtId="0">
      <sharedItems containsSemiMixedTypes="0" containsString="0" containsNumber="1" containsInteger="1" minValue="0" maxValue="0"/>
    </cacheField>
    <cacheField name="Projected gas kWh savings as reported" numFmtId="0">
      <sharedItems containsString="0" containsBlank="1" containsNumber="1" containsInteger="1" minValue="0" maxValue="0"/>
    </cacheField>
    <cacheField name="Petrol1" numFmtId="0">
      <sharedItems containsSemiMixedTypes="0" containsString="0" containsNumber="1" containsInteger="1" minValue="0" maxValue="0"/>
    </cacheField>
    <cacheField name="Petrol2" numFmtId="1">
      <sharedItems containsSemiMixedTypes="0" containsString="0" containsNumber="1" containsInteger="1" minValue="0" maxValue="0"/>
    </cacheField>
    <cacheField name="Projected petrol ltr savings as reported" numFmtId="0">
      <sharedItems containsString="0" containsBlank="1" containsNumber="1" containsInteger="1" minValue="0" maxValue="0"/>
    </cacheField>
    <cacheField name="Diesel1" numFmtId="0">
      <sharedItems containsString="0" containsBlank="1" containsNumber="1" containsInteger="1" minValue="0" maxValue="0"/>
    </cacheField>
    <cacheField name="Diesel2" numFmtId="0">
      <sharedItems containsString="0" containsBlank="1" containsNumber="1" containsInteger="1" minValue="0" maxValue="0"/>
    </cacheField>
    <cacheField name="Projected diesel ltr savings as reported" numFmtId="0">
      <sharedItems containsString="0" containsBlank="1" containsNumber="1" containsInteger="1" minValue="0" maxValue="0"/>
    </cacheField>
    <cacheField name="Projected elec £ savings as reported" numFmtId="44">
      <sharedItems containsSemiMixedTypes="0" containsString="0" containsNumber="1" containsInteger="1" minValue="0" maxValue="0"/>
    </cacheField>
    <cacheField name="Projected gas £ savings as reported" numFmtId="44">
      <sharedItems containsSemiMixedTypes="0" containsString="0" containsNumber="1" containsInteger="1" minValue="0" maxValue="0"/>
    </cacheField>
    <cacheField name="Projected PETROL £ savings as reported" numFmtId="44">
      <sharedItems containsSemiMixedTypes="0" containsString="0" containsNumber="1" containsInteger="1" minValue="0" maxValue="0"/>
    </cacheField>
    <cacheField name="Projected diesel £ savings as reported" numFmtId="44">
      <sharedItems containsSemiMixedTypes="0" containsString="0" containsNumber="1" containsInteger="1" minValue="0" maxValue="0"/>
    </cacheField>
    <cacheField name="One-off savings currently achieved" numFmtId="44">
      <sharedItems containsSemiMixedTypes="0" containsString="0" containsNumber="1" containsInteger="1" minValue="0" maxValue="0"/>
    </cacheField>
    <cacheField name="Total projected  £ savings p/a Currently achieved" numFmtId="4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6">
  <r>
    <n v="1"/>
    <m/>
    <m/>
    <m/>
    <m/>
    <m/>
    <m/>
    <m/>
    <m/>
    <m/>
    <m/>
    <m/>
    <m/>
    <m/>
    <m/>
    <m/>
    <n v="0"/>
    <s v=""/>
    <s v=""/>
    <n v="0"/>
    <m/>
    <m/>
    <m/>
    <x v="0"/>
    <m/>
    <m/>
    <m/>
    <m/>
    <m/>
    <n v="43291"/>
    <s v="Overdue"/>
    <e v="#N/A"/>
    <e v="#N/A"/>
    <n v="0"/>
    <s v=""/>
    <s v=""/>
    <n v="0"/>
    <n v="0"/>
    <n v="0"/>
    <n v="0"/>
    <n v="0"/>
    <n v="0"/>
    <n v="0"/>
    <n v="0"/>
    <n v="0"/>
    <n v="0"/>
    <n v="0"/>
    <n v="0"/>
    <n v="0"/>
    <n v="0"/>
    <n v="0"/>
    <n v="0"/>
    <n v="0"/>
    <n v="0"/>
    <n v="0"/>
    <n v="0"/>
    <n v="0"/>
    <n v="0"/>
    <n v="0"/>
  </r>
  <r>
    <n v="2"/>
    <m/>
    <m/>
    <m/>
    <m/>
    <m/>
    <m/>
    <m/>
    <m/>
    <m/>
    <m/>
    <m/>
    <m/>
    <m/>
    <m/>
    <m/>
    <n v="0"/>
    <s v=""/>
    <s v=""/>
    <n v="0"/>
    <m/>
    <m/>
    <m/>
    <x v="0"/>
    <m/>
    <m/>
    <m/>
    <m/>
    <m/>
    <n v="43291"/>
    <s v="Overdue"/>
    <e v="#N/A"/>
    <e v="#N/A"/>
    <n v="0"/>
    <s v=""/>
    <s v=""/>
    <n v="0"/>
    <n v="0"/>
    <n v="0"/>
    <n v="0"/>
    <n v="0"/>
    <n v="0"/>
    <n v="0"/>
    <n v="0"/>
    <n v="0"/>
    <n v="0"/>
    <n v="0"/>
    <n v="0"/>
    <n v="0"/>
    <n v="0"/>
    <n v="0"/>
    <n v="0"/>
    <n v="0"/>
    <n v="0"/>
    <n v="0"/>
    <n v="0"/>
    <n v="0"/>
    <n v="0"/>
    <n v="0"/>
  </r>
  <r>
    <n v="3"/>
    <m/>
    <m/>
    <m/>
    <m/>
    <m/>
    <m/>
    <m/>
    <m/>
    <m/>
    <m/>
    <m/>
    <m/>
    <m/>
    <m/>
    <m/>
    <n v="0"/>
    <s v=""/>
    <s v=""/>
    <n v="0"/>
    <m/>
    <m/>
    <m/>
    <x v="0"/>
    <m/>
    <m/>
    <m/>
    <m/>
    <m/>
    <n v="43291"/>
    <s v="Overdue"/>
    <e v="#N/A"/>
    <e v="#N/A"/>
    <n v="0"/>
    <s v=""/>
    <s v=""/>
    <n v="0"/>
    <n v="0"/>
    <n v="0"/>
    <n v="0"/>
    <n v="0"/>
    <n v="0"/>
    <n v="0"/>
    <n v="0"/>
    <n v="0"/>
    <n v="0"/>
    <n v="0"/>
    <n v="0"/>
    <n v="0"/>
    <n v="0"/>
    <n v="0"/>
    <n v="0"/>
    <n v="0"/>
    <n v="0"/>
    <n v="0"/>
    <n v="0"/>
    <n v="0"/>
    <n v="0"/>
    <n v="0"/>
  </r>
  <r>
    <n v="4"/>
    <m/>
    <m/>
    <m/>
    <m/>
    <m/>
    <m/>
    <m/>
    <m/>
    <m/>
    <m/>
    <m/>
    <m/>
    <m/>
    <m/>
    <m/>
    <n v="0"/>
    <s v=""/>
    <s v=""/>
    <n v="0"/>
    <m/>
    <m/>
    <m/>
    <x v="0"/>
    <m/>
    <m/>
    <m/>
    <m/>
    <m/>
    <n v="43291"/>
    <s v="Overdue"/>
    <e v="#N/A"/>
    <e v="#N/A"/>
    <n v="0"/>
    <s v=""/>
    <s v=""/>
    <n v="0"/>
    <n v="0"/>
    <n v="0"/>
    <n v="0"/>
    <n v="0"/>
    <n v="0"/>
    <n v="0"/>
    <n v="0"/>
    <n v="0"/>
    <n v="0"/>
    <n v="0"/>
    <n v="0"/>
    <n v="0"/>
    <n v="0"/>
    <n v="0"/>
    <n v="0"/>
    <n v="0"/>
    <n v="0"/>
    <n v="0"/>
    <n v="0"/>
    <n v="0"/>
    <n v="0"/>
    <n v="0"/>
  </r>
  <r>
    <n v="5"/>
    <m/>
    <m/>
    <m/>
    <m/>
    <m/>
    <m/>
    <m/>
    <m/>
    <m/>
    <m/>
    <m/>
    <m/>
    <m/>
    <m/>
    <m/>
    <n v="0"/>
    <s v=""/>
    <s v=""/>
    <n v="0"/>
    <m/>
    <m/>
    <m/>
    <x v="0"/>
    <m/>
    <m/>
    <m/>
    <m/>
    <m/>
    <n v="43291"/>
    <s v="Overdue"/>
    <e v="#N/A"/>
    <e v="#N/A"/>
    <n v="0"/>
    <s v=""/>
    <s v=""/>
    <n v="0"/>
    <n v="0"/>
    <n v="0"/>
    <n v="0"/>
    <n v="0"/>
    <n v="0"/>
    <n v="0"/>
    <m/>
    <n v="0"/>
    <n v="0"/>
    <m/>
    <n v="0"/>
    <n v="0"/>
    <m/>
    <m/>
    <m/>
    <m/>
    <n v="0"/>
    <n v="0"/>
    <n v="0"/>
    <n v="0"/>
    <n v="0"/>
    <n v="0"/>
  </r>
  <r>
    <n v="6"/>
    <m/>
    <m/>
    <m/>
    <m/>
    <m/>
    <m/>
    <m/>
    <m/>
    <m/>
    <m/>
    <m/>
    <m/>
    <m/>
    <m/>
    <m/>
    <n v="0"/>
    <s v=""/>
    <s v=""/>
    <n v="0"/>
    <m/>
    <m/>
    <m/>
    <x v="0"/>
    <m/>
    <m/>
    <m/>
    <m/>
    <m/>
    <n v="43291"/>
    <s v="Overdue"/>
    <e v="#N/A"/>
    <e v="#N/A"/>
    <n v="0"/>
    <s v=""/>
    <s v=""/>
    <n v="0"/>
    <n v="0"/>
    <n v="0"/>
    <n v="0"/>
    <n v="0"/>
    <n v="0"/>
    <n v="0"/>
    <m/>
    <n v="0"/>
    <n v="0"/>
    <m/>
    <n v="0"/>
    <n v="0"/>
    <m/>
    <m/>
    <m/>
    <m/>
    <n v="0"/>
    <n v="0"/>
    <n v="0"/>
    <n v="0"/>
    <n v="0"/>
    <n v="0"/>
  </r>
  <r>
    <n v="7"/>
    <m/>
    <m/>
    <m/>
    <m/>
    <m/>
    <m/>
    <m/>
    <m/>
    <m/>
    <m/>
    <m/>
    <m/>
    <m/>
    <m/>
    <m/>
    <n v="0"/>
    <s v=""/>
    <s v=""/>
    <n v="0"/>
    <m/>
    <m/>
    <m/>
    <x v="0"/>
    <m/>
    <m/>
    <m/>
    <m/>
    <m/>
    <n v="43291"/>
    <s v="Overdue"/>
    <e v="#N/A"/>
    <e v="#N/A"/>
    <n v="0"/>
    <s v=""/>
    <s v=""/>
    <n v="0"/>
    <n v="0"/>
    <n v="0"/>
    <n v="0"/>
    <n v="0"/>
    <n v="0"/>
    <n v="0"/>
    <m/>
    <n v="0"/>
    <n v="0"/>
    <m/>
    <n v="0"/>
    <n v="0"/>
    <m/>
    <m/>
    <m/>
    <m/>
    <n v="0"/>
    <n v="0"/>
    <n v="0"/>
    <n v="0"/>
    <n v="0"/>
    <n v="0"/>
  </r>
  <r>
    <n v="8"/>
    <m/>
    <m/>
    <m/>
    <m/>
    <m/>
    <m/>
    <m/>
    <m/>
    <m/>
    <m/>
    <m/>
    <m/>
    <m/>
    <m/>
    <m/>
    <n v="0"/>
    <s v=""/>
    <s v=""/>
    <n v="0"/>
    <m/>
    <m/>
    <m/>
    <x v="0"/>
    <m/>
    <m/>
    <m/>
    <m/>
    <m/>
    <n v="43291"/>
    <s v="Overdue"/>
    <e v="#N/A"/>
    <e v="#N/A"/>
    <n v="0"/>
    <s v=""/>
    <s v=""/>
    <n v="0"/>
    <n v="0"/>
    <n v="0"/>
    <n v="0"/>
    <n v="0"/>
    <n v="0"/>
    <n v="0"/>
    <n v="0"/>
    <n v="0"/>
    <n v="0"/>
    <n v="0"/>
    <n v="0"/>
    <n v="0"/>
    <n v="0"/>
    <n v="0"/>
    <n v="0"/>
    <n v="0"/>
    <n v="0"/>
    <n v="0"/>
    <n v="0"/>
    <n v="0"/>
    <n v="0"/>
    <n v="0"/>
  </r>
  <r>
    <n v="9"/>
    <m/>
    <m/>
    <m/>
    <m/>
    <m/>
    <m/>
    <m/>
    <m/>
    <m/>
    <m/>
    <m/>
    <m/>
    <m/>
    <m/>
    <m/>
    <n v="0"/>
    <s v=""/>
    <s v=""/>
    <n v="0"/>
    <m/>
    <m/>
    <m/>
    <x v="0"/>
    <m/>
    <m/>
    <m/>
    <m/>
    <m/>
    <n v="43291"/>
    <s v="Overdue"/>
    <e v="#N/A"/>
    <e v="#N/A"/>
    <n v="0"/>
    <s v=""/>
    <s v=""/>
    <n v="0"/>
    <n v="0"/>
    <n v="0"/>
    <n v="0"/>
    <n v="0"/>
    <n v="0"/>
    <n v="0"/>
    <n v="0"/>
    <n v="0"/>
    <n v="0"/>
    <n v="0"/>
    <n v="0"/>
    <n v="0"/>
    <n v="0"/>
    <n v="0"/>
    <n v="0"/>
    <n v="0"/>
    <n v="0"/>
    <n v="0"/>
    <n v="0"/>
    <n v="0"/>
    <n v="0"/>
    <n v="0"/>
  </r>
  <r>
    <n v="10"/>
    <m/>
    <m/>
    <m/>
    <m/>
    <m/>
    <m/>
    <m/>
    <m/>
    <m/>
    <m/>
    <m/>
    <m/>
    <m/>
    <m/>
    <m/>
    <n v="0"/>
    <s v=""/>
    <s v=""/>
    <n v="0"/>
    <m/>
    <m/>
    <m/>
    <x v="0"/>
    <m/>
    <m/>
    <m/>
    <m/>
    <m/>
    <n v="43291"/>
    <s v="Overdue"/>
    <e v="#N/A"/>
    <e v="#N/A"/>
    <n v="0"/>
    <s v=""/>
    <s v=""/>
    <n v="0"/>
    <n v="0"/>
    <n v="0"/>
    <n v="0"/>
    <n v="0"/>
    <n v="0"/>
    <n v="0"/>
    <n v="0"/>
    <n v="0"/>
    <n v="0"/>
    <n v="0"/>
    <n v="0"/>
    <n v="0"/>
    <n v="0"/>
    <n v="0"/>
    <n v="0"/>
    <n v="0"/>
    <n v="0"/>
    <n v="0"/>
    <n v="0"/>
    <n v="0"/>
    <n v="0"/>
    <n v="0"/>
  </r>
  <r>
    <n v="11"/>
    <m/>
    <m/>
    <m/>
    <m/>
    <m/>
    <m/>
    <m/>
    <m/>
    <m/>
    <m/>
    <m/>
    <m/>
    <m/>
    <m/>
    <m/>
    <n v="0"/>
    <s v=""/>
    <s v=""/>
    <n v="0"/>
    <m/>
    <m/>
    <m/>
    <x v="0"/>
    <m/>
    <m/>
    <m/>
    <m/>
    <m/>
    <n v="43291"/>
    <s v="Overdue"/>
    <e v="#N/A"/>
    <e v="#N/A"/>
    <n v="0"/>
    <s v=""/>
    <s v=""/>
    <n v="0"/>
    <n v="0"/>
    <n v="0"/>
    <n v="0"/>
    <n v="0"/>
    <n v="0"/>
    <n v="0"/>
    <n v="0"/>
    <n v="0"/>
    <n v="0"/>
    <n v="0"/>
    <n v="0"/>
    <n v="0"/>
    <n v="0"/>
    <n v="0"/>
    <n v="0"/>
    <n v="0"/>
    <n v="0"/>
    <n v="0"/>
    <n v="0"/>
    <n v="0"/>
    <n v="0"/>
    <n v="0"/>
  </r>
  <r>
    <n v="12"/>
    <m/>
    <m/>
    <m/>
    <m/>
    <m/>
    <m/>
    <m/>
    <m/>
    <m/>
    <m/>
    <m/>
    <m/>
    <m/>
    <m/>
    <m/>
    <n v="0"/>
    <s v=""/>
    <s v=""/>
    <n v="0"/>
    <m/>
    <m/>
    <m/>
    <x v="0"/>
    <m/>
    <m/>
    <m/>
    <m/>
    <m/>
    <n v="43291"/>
    <s v="Overdue"/>
    <e v="#N/A"/>
    <e v="#N/A"/>
    <n v="0"/>
    <s v=""/>
    <s v=""/>
    <n v="0"/>
    <n v="0"/>
    <n v="0"/>
    <n v="0"/>
    <n v="0"/>
    <n v="0"/>
    <n v="0"/>
    <m/>
    <n v="0"/>
    <n v="0"/>
    <m/>
    <n v="0"/>
    <n v="0"/>
    <m/>
    <m/>
    <m/>
    <m/>
    <n v="0"/>
    <n v="0"/>
    <n v="0"/>
    <n v="0"/>
    <n v="0"/>
    <n v="0"/>
  </r>
  <r>
    <n v="13"/>
    <m/>
    <m/>
    <m/>
    <m/>
    <m/>
    <m/>
    <m/>
    <m/>
    <m/>
    <m/>
    <m/>
    <m/>
    <m/>
    <m/>
    <m/>
    <n v="0"/>
    <s v=""/>
    <s v=""/>
    <n v="0"/>
    <m/>
    <m/>
    <m/>
    <x v="0"/>
    <m/>
    <m/>
    <m/>
    <m/>
    <m/>
    <n v="43291"/>
    <s v="Overdue"/>
    <e v="#N/A"/>
    <e v="#N/A"/>
    <n v="0"/>
    <s v=""/>
    <s v=""/>
    <n v="0"/>
    <n v="0"/>
    <n v="0"/>
    <n v="0"/>
    <n v="0"/>
    <n v="0"/>
    <n v="0"/>
    <n v="0"/>
    <n v="0"/>
    <n v="0"/>
    <n v="0"/>
    <n v="0"/>
    <n v="0"/>
    <n v="0"/>
    <n v="0"/>
    <n v="0"/>
    <n v="0"/>
    <n v="0"/>
    <n v="0"/>
    <n v="0"/>
    <n v="0"/>
    <n v="0"/>
    <n v="0"/>
  </r>
  <r>
    <n v="14"/>
    <m/>
    <m/>
    <m/>
    <m/>
    <m/>
    <m/>
    <m/>
    <m/>
    <m/>
    <m/>
    <m/>
    <m/>
    <m/>
    <m/>
    <m/>
    <n v="0"/>
    <s v=""/>
    <s v=""/>
    <n v="0"/>
    <m/>
    <m/>
    <m/>
    <x v="0"/>
    <m/>
    <m/>
    <m/>
    <m/>
    <m/>
    <n v="43291"/>
    <s v="Overdue"/>
    <e v="#N/A"/>
    <e v="#N/A"/>
    <n v="0"/>
    <s v=""/>
    <s v=""/>
    <n v="0"/>
    <n v="0"/>
    <n v="0"/>
    <n v="0"/>
    <n v="0"/>
    <n v="0"/>
    <n v="0"/>
    <n v="0"/>
    <n v="0"/>
    <n v="0"/>
    <n v="0"/>
    <n v="0"/>
    <n v="0"/>
    <n v="0"/>
    <n v="0"/>
    <n v="0"/>
    <n v="0"/>
    <n v="0"/>
    <n v="0"/>
    <n v="0"/>
    <n v="0"/>
    <n v="0"/>
    <n v="0"/>
  </r>
  <r>
    <n v="15"/>
    <m/>
    <m/>
    <m/>
    <m/>
    <m/>
    <m/>
    <m/>
    <m/>
    <m/>
    <m/>
    <m/>
    <m/>
    <m/>
    <m/>
    <m/>
    <n v="0"/>
    <s v=""/>
    <s v=""/>
    <n v="0"/>
    <m/>
    <m/>
    <m/>
    <x v="0"/>
    <m/>
    <m/>
    <m/>
    <m/>
    <m/>
    <n v="43291"/>
    <s v="Overdue"/>
    <e v="#N/A"/>
    <e v="#N/A"/>
    <n v="0"/>
    <s v=""/>
    <s v=""/>
    <n v="0"/>
    <n v="0"/>
    <n v="0"/>
    <n v="0"/>
    <n v="0"/>
    <n v="0"/>
    <n v="0"/>
    <n v="0"/>
    <n v="0"/>
    <n v="0"/>
    <n v="0"/>
    <n v="0"/>
    <n v="0"/>
    <n v="0"/>
    <n v="0"/>
    <n v="0"/>
    <n v="0"/>
    <n v="0"/>
    <n v="0"/>
    <n v="0"/>
    <n v="0"/>
    <n v="0"/>
    <n v="0"/>
  </r>
  <r>
    <n v="16"/>
    <m/>
    <m/>
    <m/>
    <m/>
    <m/>
    <m/>
    <m/>
    <m/>
    <m/>
    <m/>
    <m/>
    <m/>
    <m/>
    <m/>
    <m/>
    <n v="0"/>
    <s v=""/>
    <s v=""/>
    <n v="0"/>
    <m/>
    <m/>
    <m/>
    <x v="0"/>
    <m/>
    <m/>
    <m/>
    <m/>
    <m/>
    <n v="43291"/>
    <s v="Overdue"/>
    <e v="#N/A"/>
    <e v="#N/A"/>
    <n v="0"/>
    <s v=""/>
    <s v=""/>
    <n v="0"/>
    <n v="0"/>
    <n v="0"/>
    <n v="0"/>
    <n v="0"/>
    <n v="0"/>
    <n v="0"/>
    <n v="0"/>
    <n v="0"/>
    <n v="0"/>
    <n v="0"/>
    <n v="0"/>
    <n v="0"/>
    <n v="0"/>
    <n v="0"/>
    <n v="0"/>
    <n v="0"/>
    <n v="0"/>
    <n v="0"/>
    <n v="0"/>
    <n v="0"/>
    <n v="0"/>
    <n v="0"/>
  </r>
  <r>
    <n v="17"/>
    <m/>
    <m/>
    <m/>
    <m/>
    <m/>
    <m/>
    <m/>
    <m/>
    <m/>
    <m/>
    <m/>
    <m/>
    <m/>
    <m/>
    <m/>
    <n v="0"/>
    <s v=""/>
    <s v=""/>
    <n v="0"/>
    <m/>
    <m/>
    <m/>
    <x v="0"/>
    <m/>
    <m/>
    <m/>
    <m/>
    <m/>
    <n v="43291"/>
    <s v="Overdue"/>
    <e v="#N/A"/>
    <e v="#N/A"/>
    <n v="0"/>
    <s v=""/>
    <s v=""/>
    <n v="0"/>
    <n v="0"/>
    <n v="0"/>
    <n v="0"/>
    <n v="0"/>
    <n v="0"/>
    <n v="0"/>
    <n v="0"/>
    <n v="0"/>
    <n v="0"/>
    <n v="0"/>
    <n v="0"/>
    <n v="0"/>
    <n v="0"/>
    <n v="0"/>
    <n v="0"/>
    <n v="0"/>
    <n v="0"/>
    <n v="0"/>
    <n v="0"/>
    <n v="0"/>
    <n v="0"/>
    <n v="0"/>
  </r>
  <r>
    <n v="18"/>
    <m/>
    <m/>
    <m/>
    <m/>
    <m/>
    <m/>
    <m/>
    <m/>
    <m/>
    <m/>
    <m/>
    <m/>
    <m/>
    <m/>
    <m/>
    <n v="0"/>
    <s v=""/>
    <s v=""/>
    <n v="0"/>
    <m/>
    <m/>
    <m/>
    <x v="0"/>
    <m/>
    <m/>
    <m/>
    <m/>
    <m/>
    <n v="43291"/>
    <s v="Overdue"/>
    <e v="#N/A"/>
    <e v="#N/A"/>
    <n v="0"/>
    <s v=""/>
    <s v=""/>
    <n v="0"/>
    <n v="0"/>
    <n v="0"/>
    <n v="0"/>
    <n v="0"/>
    <n v="0"/>
    <n v="0"/>
    <n v="0"/>
    <n v="0"/>
    <n v="0"/>
    <n v="0"/>
    <n v="0"/>
    <n v="0"/>
    <n v="0"/>
    <n v="0"/>
    <n v="0"/>
    <n v="0"/>
    <n v="0"/>
    <n v="0"/>
    <n v="0"/>
    <n v="0"/>
    <n v="0"/>
    <n v="0"/>
  </r>
  <r>
    <n v="19"/>
    <m/>
    <m/>
    <m/>
    <m/>
    <m/>
    <m/>
    <m/>
    <m/>
    <m/>
    <m/>
    <m/>
    <m/>
    <m/>
    <m/>
    <m/>
    <n v="0"/>
    <s v=""/>
    <s v=""/>
    <n v="0"/>
    <m/>
    <m/>
    <m/>
    <x v="0"/>
    <m/>
    <m/>
    <m/>
    <m/>
    <m/>
    <n v="43291"/>
    <s v="Overdue"/>
    <e v="#N/A"/>
    <e v="#N/A"/>
    <n v="0"/>
    <s v=""/>
    <s v=""/>
    <n v="0"/>
    <n v="0"/>
    <n v="0"/>
    <n v="0"/>
    <n v="0"/>
    <n v="0"/>
    <n v="0"/>
    <n v="0"/>
    <n v="0"/>
    <n v="0"/>
    <n v="0"/>
    <n v="0"/>
    <n v="0"/>
    <n v="0"/>
    <n v="0"/>
    <n v="0"/>
    <n v="0"/>
    <n v="0"/>
    <n v="0"/>
    <n v="0"/>
    <n v="0"/>
    <n v="0"/>
    <n v="0"/>
  </r>
  <r>
    <n v="20"/>
    <m/>
    <m/>
    <m/>
    <m/>
    <m/>
    <m/>
    <m/>
    <m/>
    <m/>
    <m/>
    <m/>
    <m/>
    <m/>
    <m/>
    <m/>
    <n v="0"/>
    <s v=""/>
    <s v=""/>
    <n v="0"/>
    <m/>
    <m/>
    <m/>
    <x v="0"/>
    <m/>
    <m/>
    <m/>
    <m/>
    <m/>
    <n v="43291"/>
    <s v="Overdue"/>
    <e v="#N/A"/>
    <e v="#N/A"/>
    <n v="0"/>
    <s v=""/>
    <s v=""/>
    <n v="0"/>
    <n v="0"/>
    <n v="0"/>
    <n v="0"/>
    <n v="0"/>
    <n v="0"/>
    <n v="0"/>
    <n v="0"/>
    <n v="0"/>
    <n v="0"/>
    <n v="0"/>
    <n v="0"/>
    <n v="0"/>
    <n v="0"/>
    <n v="0"/>
    <n v="0"/>
    <n v="0"/>
    <n v="0"/>
    <n v="0"/>
    <n v="0"/>
    <n v="0"/>
    <n v="0"/>
    <n v="0"/>
  </r>
  <r>
    <n v="21"/>
    <m/>
    <m/>
    <m/>
    <m/>
    <m/>
    <m/>
    <m/>
    <m/>
    <m/>
    <m/>
    <m/>
    <m/>
    <m/>
    <m/>
    <m/>
    <n v="0"/>
    <s v=""/>
    <s v=""/>
    <n v="0"/>
    <m/>
    <m/>
    <m/>
    <x v="0"/>
    <m/>
    <m/>
    <m/>
    <m/>
    <m/>
    <n v="43291"/>
    <s v="Overdue"/>
    <e v="#N/A"/>
    <e v="#N/A"/>
    <n v="0"/>
    <s v=""/>
    <s v=""/>
    <n v="0"/>
    <n v="0"/>
    <n v="0"/>
    <n v="0"/>
    <n v="0"/>
    <n v="0"/>
    <n v="0"/>
    <n v="0"/>
    <n v="0"/>
    <n v="0"/>
    <n v="0"/>
    <n v="0"/>
    <n v="0"/>
    <n v="0"/>
    <n v="0"/>
    <n v="0"/>
    <n v="0"/>
    <n v="0"/>
    <n v="0"/>
    <n v="0"/>
    <n v="0"/>
    <n v="0"/>
    <n v="0"/>
  </r>
  <r>
    <n v="22"/>
    <m/>
    <m/>
    <m/>
    <m/>
    <m/>
    <m/>
    <m/>
    <m/>
    <m/>
    <m/>
    <m/>
    <m/>
    <m/>
    <m/>
    <m/>
    <n v="0"/>
    <s v=""/>
    <s v=""/>
    <n v="0"/>
    <m/>
    <m/>
    <m/>
    <x v="0"/>
    <m/>
    <m/>
    <m/>
    <m/>
    <m/>
    <n v="43291"/>
    <s v="Overdue"/>
    <e v="#N/A"/>
    <e v="#N/A"/>
    <n v="0"/>
    <s v=""/>
    <s v=""/>
    <n v="0"/>
    <n v="0"/>
    <n v="0"/>
    <n v="0"/>
    <n v="0"/>
    <n v="0"/>
    <n v="0"/>
    <n v="0"/>
    <n v="0"/>
    <n v="0"/>
    <n v="0"/>
    <n v="0"/>
    <n v="0"/>
    <n v="0"/>
    <n v="0"/>
    <n v="0"/>
    <n v="0"/>
    <n v="0"/>
    <n v="0"/>
    <n v="0"/>
    <n v="0"/>
    <n v="0"/>
    <n v="0"/>
  </r>
  <r>
    <n v="23"/>
    <m/>
    <m/>
    <m/>
    <m/>
    <m/>
    <m/>
    <m/>
    <m/>
    <m/>
    <m/>
    <m/>
    <m/>
    <m/>
    <m/>
    <m/>
    <n v="0"/>
    <s v=""/>
    <s v=""/>
    <n v="0"/>
    <m/>
    <m/>
    <m/>
    <x v="0"/>
    <m/>
    <m/>
    <m/>
    <m/>
    <m/>
    <n v="43291"/>
    <s v="Overdue"/>
    <e v="#N/A"/>
    <e v="#N/A"/>
    <n v="0"/>
    <s v=""/>
    <s v=""/>
    <n v="0"/>
    <n v="0"/>
    <n v="0"/>
    <n v="0"/>
    <n v="0"/>
    <n v="0"/>
    <n v="0"/>
    <n v="0"/>
    <n v="0"/>
    <n v="0"/>
    <n v="0"/>
    <n v="0"/>
    <n v="0"/>
    <n v="0"/>
    <n v="0"/>
    <n v="0"/>
    <n v="0"/>
    <n v="0"/>
    <n v="0"/>
    <n v="0"/>
    <n v="0"/>
    <n v="0"/>
    <n v="0"/>
  </r>
  <r>
    <n v="24"/>
    <m/>
    <m/>
    <m/>
    <m/>
    <m/>
    <m/>
    <m/>
    <m/>
    <m/>
    <m/>
    <m/>
    <m/>
    <m/>
    <m/>
    <m/>
    <n v="0"/>
    <s v=""/>
    <s v=""/>
    <n v="0"/>
    <m/>
    <m/>
    <m/>
    <x v="0"/>
    <m/>
    <m/>
    <m/>
    <m/>
    <m/>
    <n v="43291"/>
    <s v="Overdue"/>
    <e v="#N/A"/>
    <e v="#N/A"/>
    <n v="0"/>
    <s v=""/>
    <s v=""/>
    <n v="0"/>
    <n v="0"/>
    <n v="0"/>
    <n v="0"/>
    <n v="0"/>
    <n v="0"/>
    <n v="0"/>
    <n v="0"/>
    <n v="0"/>
    <n v="0"/>
    <n v="0"/>
    <n v="0"/>
    <n v="0"/>
    <n v="0"/>
    <n v="0"/>
    <n v="0"/>
    <n v="0"/>
    <n v="0"/>
    <n v="0"/>
    <n v="0"/>
    <n v="0"/>
    <n v="0"/>
    <n v="0"/>
  </r>
  <r>
    <n v="25"/>
    <m/>
    <m/>
    <m/>
    <m/>
    <m/>
    <m/>
    <m/>
    <m/>
    <m/>
    <m/>
    <m/>
    <m/>
    <m/>
    <m/>
    <m/>
    <n v="0"/>
    <s v=""/>
    <s v=""/>
    <n v="0"/>
    <m/>
    <m/>
    <m/>
    <x v="0"/>
    <m/>
    <m/>
    <m/>
    <m/>
    <m/>
    <n v="43291"/>
    <s v="Overdue"/>
    <e v="#N/A"/>
    <e v="#N/A"/>
    <n v="0"/>
    <s v=""/>
    <s v=""/>
    <n v="0"/>
    <n v="0"/>
    <n v="0"/>
    <n v="0"/>
    <n v="0"/>
    <n v="0"/>
    <n v="0"/>
    <n v="0"/>
    <n v="0"/>
    <n v="0"/>
    <n v="0"/>
    <n v="0"/>
    <n v="0"/>
    <n v="0"/>
    <n v="0"/>
    <n v="0"/>
    <n v="0"/>
    <n v="0"/>
    <n v="0"/>
    <n v="0"/>
    <n v="0"/>
    <n v="0"/>
    <n v="0"/>
  </r>
  <r>
    <n v="26"/>
    <m/>
    <m/>
    <m/>
    <m/>
    <m/>
    <m/>
    <m/>
    <m/>
    <m/>
    <m/>
    <m/>
    <m/>
    <m/>
    <m/>
    <m/>
    <n v="0"/>
    <s v=""/>
    <s v=""/>
    <n v="0"/>
    <m/>
    <m/>
    <m/>
    <x v="0"/>
    <m/>
    <m/>
    <m/>
    <m/>
    <m/>
    <n v="43291"/>
    <s v="Overdue"/>
    <e v="#N/A"/>
    <e v="#N/A"/>
    <n v="0"/>
    <s v=""/>
    <s v=""/>
    <n v="0"/>
    <n v="0"/>
    <n v="0"/>
    <n v="0"/>
    <n v="0"/>
    <n v="0"/>
    <n v="0"/>
    <n v="0"/>
    <n v="0"/>
    <n v="0"/>
    <n v="0"/>
    <n v="0"/>
    <n v="0"/>
    <n v="0"/>
    <n v="0"/>
    <n v="0"/>
    <n v="0"/>
    <n v="0"/>
    <n v="0"/>
    <n v="0"/>
    <n v="0"/>
    <n v="0"/>
    <n v="0"/>
  </r>
  <r>
    <n v="27"/>
    <m/>
    <m/>
    <m/>
    <m/>
    <m/>
    <m/>
    <m/>
    <m/>
    <m/>
    <m/>
    <m/>
    <m/>
    <m/>
    <m/>
    <m/>
    <n v="0"/>
    <s v=""/>
    <s v=""/>
    <n v="0"/>
    <m/>
    <m/>
    <m/>
    <x v="0"/>
    <m/>
    <m/>
    <m/>
    <m/>
    <m/>
    <n v="43291"/>
    <s v="Overdue"/>
    <e v="#N/A"/>
    <e v="#N/A"/>
    <n v="0"/>
    <s v=""/>
    <s v=""/>
    <n v="0"/>
    <n v="0"/>
    <n v="0"/>
    <n v="0"/>
    <n v="0"/>
    <n v="0"/>
    <n v="0"/>
    <n v="0"/>
    <n v="0"/>
    <n v="0"/>
    <n v="0"/>
    <n v="0"/>
    <n v="0"/>
    <n v="0"/>
    <n v="0"/>
    <n v="0"/>
    <n v="0"/>
    <n v="0"/>
    <n v="0"/>
    <n v="0"/>
    <n v="0"/>
    <n v="0"/>
    <n v="0"/>
  </r>
  <r>
    <n v="28"/>
    <m/>
    <m/>
    <m/>
    <m/>
    <m/>
    <m/>
    <m/>
    <m/>
    <m/>
    <m/>
    <m/>
    <m/>
    <m/>
    <m/>
    <m/>
    <n v="0"/>
    <s v=""/>
    <s v=""/>
    <n v="0"/>
    <m/>
    <m/>
    <m/>
    <x v="0"/>
    <m/>
    <m/>
    <m/>
    <m/>
    <m/>
    <n v="43291"/>
    <s v="Overdue"/>
    <e v="#N/A"/>
    <e v="#N/A"/>
    <n v="0"/>
    <s v=""/>
    <s v=""/>
    <n v="0"/>
    <n v="0"/>
    <n v="0"/>
    <n v="0"/>
    <n v="0"/>
    <n v="0"/>
    <n v="0"/>
    <n v="0"/>
    <n v="0"/>
    <n v="0"/>
    <n v="0"/>
    <n v="0"/>
    <n v="0"/>
    <n v="0"/>
    <n v="0"/>
    <n v="0"/>
    <n v="0"/>
    <n v="0"/>
    <n v="0"/>
    <n v="0"/>
    <n v="0"/>
    <n v="0"/>
    <n v="0"/>
  </r>
  <r>
    <n v="29"/>
    <m/>
    <m/>
    <m/>
    <m/>
    <m/>
    <m/>
    <m/>
    <m/>
    <m/>
    <m/>
    <m/>
    <m/>
    <m/>
    <m/>
    <m/>
    <n v="0"/>
    <s v=""/>
    <s v=""/>
    <n v="0"/>
    <m/>
    <m/>
    <m/>
    <x v="0"/>
    <m/>
    <m/>
    <m/>
    <m/>
    <m/>
    <n v="43291"/>
    <s v="Overdue"/>
    <e v="#N/A"/>
    <e v="#N/A"/>
    <n v="0"/>
    <s v=""/>
    <s v=""/>
    <n v="0"/>
    <n v="0"/>
    <n v="0"/>
    <n v="0"/>
    <n v="0"/>
    <n v="0"/>
    <n v="0"/>
    <n v="0"/>
    <n v="0"/>
    <n v="0"/>
    <n v="0"/>
    <n v="0"/>
    <n v="0"/>
    <n v="0"/>
    <n v="0"/>
    <n v="0"/>
    <n v="0"/>
    <n v="0"/>
    <n v="0"/>
    <n v="0"/>
    <n v="0"/>
    <n v="0"/>
    <n v="0"/>
  </r>
  <r>
    <n v="30"/>
    <m/>
    <m/>
    <m/>
    <m/>
    <m/>
    <m/>
    <m/>
    <m/>
    <m/>
    <m/>
    <m/>
    <m/>
    <m/>
    <m/>
    <m/>
    <n v="0"/>
    <s v=""/>
    <s v=""/>
    <n v="0"/>
    <m/>
    <m/>
    <m/>
    <x v="0"/>
    <m/>
    <m/>
    <m/>
    <m/>
    <m/>
    <n v="43291"/>
    <s v="Overdue"/>
    <e v="#N/A"/>
    <e v="#N/A"/>
    <n v="0"/>
    <s v=""/>
    <s v=""/>
    <n v="0"/>
    <n v="0"/>
    <n v="0"/>
    <n v="0"/>
    <n v="0"/>
    <n v="0"/>
    <n v="0"/>
    <n v="0"/>
    <n v="0"/>
    <n v="0"/>
    <n v="0"/>
    <n v="0"/>
    <n v="0"/>
    <n v="0"/>
    <n v="0"/>
    <n v="0"/>
    <n v="0"/>
    <n v="0"/>
    <n v="0"/>
    <n v="0"/>
    <n v="0"/>
    <n v="0"/>
    <n v="0"/>
  </r>
  <r>
    <n v="31"/>
    <m/>
    <m/>
    <m/>
    <m/>
    <m/>
    <m/>
    <m/>
    <m/>
    <m/>
    <m/>
    <m/>
    <m/>
    <m/>
    <m/>
    <m/>
    <n v="0"/>
    <s v=""/>
    <s v=""/>
    <n v="0"/>
    <m/>
    <m/>
    <m/>
    <x v="0"/>
    <m/>
    <m/>
    <m/>
    <m/>
    <m/>
    <n v="43291"/>
    <s v="Overdue"/>
    <e v="#N/A"/>
    <e v="#N/A"/>
    <n v="0"/>
    <s v=""/>
    <s v=""/>
    <n v="0"/>
    <n v="0"/>
    <n v="0"/>
    <n v="0"/>
    <n v="0"/>
    <n v="0"/>
    <n v="0"/>
    <n v="0"/>
    <n v="0"/>
    <n v="0"/>
    <n v="0"/>
    <n v="0"/>
    <n v="0"/>
    <n v="0"/>
    <n v="0"/>
    <n v="0"/>
    <n v="0"/>
    <n v="0"/>
    <n v="0"/>
    <n v="0"/>
    <n v="0"/>
    <n v="0"/>
    <n v="0"/>
  </r>
  <r>
    <n v="32"/>
    <m/>
    <m/>
    <m/>
    <m/>
    <m/>
    <m/>
    <m/>
    <m/>
    <m/>
    <m/>
    <m/>
    <m/>
    <m/>
    <m/>
    <m/>
    <n v="0"/>
    <s v=""/>
    <s v=""/>
    <n v="0"/>
    <m/>
    <m/>
    <m/>
    <x v="0"/>
    <m/>
    <m/>
    <m/>
    <m/>
    <m/>
    <n v="43291"/>
    <s v="Overdue"/>
    <e v="#N/A"/>
    <e v="#N/A"/>
    <n v="0"/>
    <s v=""/>
    <s v=""/>
    <n v="0"/>
    <n v="0"/>
    <n v="0"/>
    <n v="0"/>
    <n v="0"/>
    <n v="0"/>
    <n v="0"/>
    <n v="0"/>
    <n v="0"/>
    <n v="0"/>
    <n v="0"/>
    <n v="0"/>
    <n v="0"/>
    <n v="0"/>
    <n v="0"/>
    <n v="0"/>
    <n v="0"/>
    <n v="0"/>
    <n v="0"/>
    <n v="0"/>
    <n v="0"/>
    <n v="0"/>
    <n v="0"/>
  </r>
  <r>
    <n v="33"/>
    <m/>
    <m/>
    <m/>
    <m/>
    <m/>
    <m/>
    <m/>
    <m/>
    <m/>
    <m/>
    <m/>
    <m/>
    <m/>
    <m/>
    <m/>
    <n v="0"/>
    <s v=""/>
    <s v=""/>
    <n v="0"/>
    <m/>
    <m/>
    <m/>
    <x v="0"/>
    <m/>
    <m/>
    <m/>
    <m/>
    <m/>
    <n v="43291"/>
    <s v="Overdue"/>
    <e v="#N/A"/>
    <e v="#N/A"/>
    <n v="0"/>
    <s v=""/>
    <s v=""/>
    <n v="0"/>
    <n v="0"/>
    <n v="0"/>
    <n v="0"/>
    <n v="0"/>
    <n v="0"/>
    <n v="0"/>
    <n v="0"/>
    <n v="0"/>
    <n v="0"/>
    <n v="0"/>
    <n v="0"/>
    <n v="0"/>
    <n v="0"/>
    <n v="0"/>
    <n v="0"/>
    <n v="0"/>
    <n v="0"/>
    <n v="0"/>
    <n v="0"/>
    <n v="0"/>
    <n v="0"/>
    <n v="0"/>
  </r>
  <r>
    <n v="34"/>
    <m/>
    <m/>
    <m/>
    <m/>
    <m/>
    <m/>
    <m/>
    <m/>
    <m/>
    <m/>
    <m/>
    <m/>
    <m/>
    <m/>
    <m/>
    <n v="0"/>
    <s v=""/>
    <s v=""/>
    <n v="0"/>
    <m/>
    <m/>
    <m/>
    <x v="0"/>
    <m/>
    <m/>
    <m/>
    <m/>
    <m/>
    <n v="43291"/>
    <s v="Overdue"/>
    <e v="#N/A"/>
    <e v="#N/A"/>
    <n v="0"/>
    <s v=""/>
    <s v=""/>
    <n v="0"/>
    <n v="0"/>
    <n v="0"/>
    <n v="0"/>
    <n v="0"/>
    <n v="0"/>
    <n v="0"/>
    <n v="0"/>
    <n v="0"/>
    <n v="0"/>
    <n v="0"/>
    <n v="0"/>
    <n v="0"/>
    <n v="0"/>
    <n v="0"/>
    <n v="0"/>
    <n v="0"/>
    <n v="0"/>
    <n v="0"/>
    <n v="0"/>
    <n v="0"/>
    <n v="0"/>
    <n v="0"/>
  </r>
  <r>
    <n v="35"/>
    <m/>
    <m/>
    <m/>
    <m/>
    <m/>
    <m/>
    <m/>
    <m/>
    <m/>
    <m/>
    <m/>
    <m/>
    <m/>
    <m/>
    <m/>
    <n v="0"/>
    <s v=""/>
    <s v=""/>
    <n v="0"/>
    <m/>
    <m/>
    <m/>
    <x v="0"/>
    <m/>
    <m/>
    <m/>
    <m/>
    <m/>
    <n v="43291"/>
    <s v="Overdue"/>
    <e v="#N/A"/>
    <e v="#N/A"/>
    <n v="0"/>
    <s v=""/>
    <s v=""/>
    <n v="0"/>
    <n v="0"/>
    <n v="0"/>
    <n v="0"/>
    <n v="0"/>
    <n v="0"/>
    <n v="0"/>
    <n v="0"/>
    <n v="0"/>
    <n v="0"/>
    <n v="0"/>
    <n v="0"/>
    <n v="0"/>
    <n v="0"/>
    <n v="0"/>
    <n v="0"/>
    <n v="0"/>
    <n v="0"/>
    <n v="0"/>
    <n v="0"/>
    <n v="0"/>
    <n v="0"/>
    <n v="0"/>
  </r>
  <r>
    <n v="36"/>
    <m/>
    <m/>
    <m/>
    <m/>
    <m/>
    <m/>
    <m/>
    <m/>
    <m/>
    <m/>
    <m/>
    <m/>
    <m/>
    <m/>
    <m/>
    <n v="0"/>
    <s v=""/>
    <s v=""/>
    <n v="0"/>
    <m/>
    <m/>
    <m/>
    <x v="0"/>
    <m/>
    <m/>
    <m/>
    <m/>
    <m/>
    <n v="43291"/>
    <s v="Overdue"/>
    <e v="#N/A"/>
    <e v="#N/A"/>
    <n v="0"/>
    <s v=""/>
    <s v=""/>
    <n v="0"/>
    <n v="0"/>
    <n v="0"/>
    <n v="0"/>
    <n v="0"/>
    <n v="0"/>
    <n v="0"/>
    <n v="0"/>
    <n v="0"/>
    <n v="0"/>
    <n v="0"/>
    <n v="0"/>
    <n v="0"/>
    <n v="0"/>
    <n v="0"/>
    <n v="0"/>
    <n v="0"/>
    <n v="0"/>
    <n v="0"/>
    <n v="0"/>
    <n v="0"/>
    <n v="0"/>
    <n v="0"/>
  </r>
  <r>
    <n v="37"/>
    <m/>
    <m/>
    <m/>
    <m/>
    <m/>
    <m/>
    <m/>
    <m/>
    <m/>
    <m/>
    <m/>
    <m/>
    <m/>
    <m/>
    <m/>
    <n v="0"/>
    <s v=""/>
    <s v=""/>
    <n v="0"/>
    <m/>
    <m/>
    <m/>
    <x v="0"/>
    <m/>
    <m/>
    <m/>
    <m/>
    <m/>
    <n v="43291"/>
    <s v="Overdue"/>
    <e v="#N/A"/>
    <e v="#N/A"/>
    <n v="0"/>
    <s v=""/>
    <s v=""/>
    <n v="0"/>
    <n v="0"/>
    <n v="0"/>
    <n v="0"/>
    <n v="0"/>
    <n v="0"/>
    <n v="0"/>
    <n v="0"/>
    <n v="0"/>
    <n v="0"/>
    <n v="0"/>
    <n v="0"/>
    <n v="0"/>
    <n v="0"/>
    <n v="0"/>
    <n v="0"/>
    <n v="0"/>
    <n v="0"/>
    <n v="0"/>
    <n v="0"/>
    <n v="0"/>
    <n v="0"/>
    <n v="0"/>
  </r>
  <r>
    <n v="38"/>
    <m/>
    <m/>
    <m/>
    <m/>
    <m/>
    <m/>
    <m/>
    <m/>
    <m/>
    <m/>
    <m/>
    <m/>
    <m/>
    <m/>
    <m/>
    <n v="0"/>
    <s v=""/>
    <s v=""/>
    <n v="0"/>
    <m/>
    <m/>
    <m/>
    <x v="0"/>
    <m/>
    <m/>
    <m/>
    <m/>
    <m/>
    <n v="43291"/>
    <s v="Overdue"/>
    <e v="#N/A"/>
    <e v="#N/A"/>
    <n v="0"/>
    <s v=""/>
    <s v=""/>
    <n v="0"/>
    <n v="0"/>
    <n v="0"/>
    <n v="0"/>
    <n v="0"/>
    <n v="0"/>
    <n v="0"/>
    <n v="0"/>
    <n v="0"/>
    <n v="0"/>
    <n v="0"/>
    <n v="0"/>
    <n v="0"/>
    <n v="0"/>
    <n v="0"/>
    <n v="0"/>
    <n v="0"/>
    <n v="0"/>
    <n v="0"/>
    <n v="0"/>
    <n v="0"/>
    <n v="0"/>
    <n v="0"/>
  </r>
  <r>
    <n v="39"/>
    <m/>
    <m/>
    <m/>
    <m/>
    <m/>
    <m/>
    <m/>
    <m/>
    <m/>
    <m/>
    <m/>
    <m/>
    <m/>
    <m/>
    <m/>
    <n v="0"/>
    <s v=""/>
    <s v=""/>
    <n v="0"/>
    <m/>
    <m/>
    <m/>
    <x v="0"/>
    <m/>
    <m/>
    <m/>
    <m/>
    <m/>
    <n v="43291"/>
    <s v="Overdue"/>
    <e v="#N/A"/>
    <e v="#N/A"/>
    <n v="0"/>
    <s v=""/>
    <s v=""/>
    <n v="0"/>
    <n v="0"/>
    <n v="0"/>
    <n v="0"/>
    <n v="0"/>
    <n v="0"/>
    <n v="0"/>
    <n v="0"/>
    <n v="0"/>
    <n v="0"/>
    <n v="0"/>
    <n v="0"/>
    <n v="0"/>
    <n v="0"/>
    <n v="0"/>
    <n v="0"/>
    <n v="0"/>
    <n v="0"/>
    <n v="0"/>
    <n v="0"/>
    <n v="0"/>
    <n v="0"/>
    <n v="0"/>
  </r>
  <r>
    <n v="40"/>
    <m/>
    <m/>
    <m/>
    <m/>
    <m/>
    <m/>
    <m/>
    <m/>
    <m/>
    <m/>
    <m/>
    <m/>
    <m/>
    <m/>
    <m/>
    <n v="0"/>
    <s v=""/>
    <s v=""/>
    <n v="0"/>
    <m/>
    <m/>
    <m/>
    <x v="0"/>
    <m/>
    <m/>
    <m/>
    <m/>
    <m/>
    <n v="43291"/>
    <s v="Overdue"/>
    <e v="#N/A"/>
    <e v="#N/A"/>
    <n v="0"/>
    <s v=""/>
    <s v=""/>
    <n v="0"/>
    <n v="0"/>
    <n v="0"/>
    <n v="0"/>
    <n v="0"/>
    <n v="0"/>
    <n v="0"/>
    <n v="0"/>
    <n v="0"/>
    <n v="0"/>
    <n v="0"/>
    <n v="0"/>
    <n v="0"/>
    <n v="0"/>
    <n v="0"/>
    <n v="0"/>
    <n v="0"/>
    <n v="0"/>
    <n v="0"/>
    <n v="0"/>
    <n v="0"/>
    <n v="0"/>
    <n v="0"/>
  </r>
  <r>
    <n v="41"/>
    <m/>
    <m/>
    <m/>
    <m/>
    <m/>
    <m/>
    <m/>
    <m/>
    <m/>
    <m/>
    <m/>
    <m/>
    <m/>
    <m/>
    <m/>
    <n v="0"/>
    <s v=""/>
    <s v=""/>
    <n v="0"/>
    <m/>
    <m/>
    <m/>
    <x v="0"/>
    <m/>
    <m/>
    <m/>
    <m/>
    <m/>
    <n v="43291"/>
    <s v="Overdue"/>
    <e v="#N/A"/>
    <e v="#N/A"/>
    <n v="0"/>
    <s v=""/>
    <s v=""/>
    <n v="0"/>
    <n v="0"/>
    <n v="0"/>
    <n v="0"/>
    <n v="0"/>
    <n v="0"/>
    <n v="0"/>
    <n v="0"/>
    <n v="0"/>
    <n v="0"/>
    <n v="0"/>
    <n v="0"/>
    <n v="0"/>
    <n v="0"/>
    <n v="0"/>
    <n v="0"/>
    <n v="0"/>
    <n v="0"/>
    <n v="0"/>
    <n v="0"/>
    <n v="0"/>
    <n v="0"/>
    <n v="0"/>
  </r>
  <r>
    <n v="42"/>
    <m/>
    <m/>
    <m/>
    <m/>
    <m/>
    <m/>
    <m/>
    <m/>
    <m/>
    <m/>
    <m/>
    <m/>
    <m/>
    <m/>
    <m/>
    <n v="0"/>
    <s v=""/>
    <s v=""/>
    <n v="0"/>
    <m/>
    <m/>
    <m/>
    <x v="0"/>
    <m/>
    <m/>
    <m/>
    <m/>
    <m/>
    <n v="43291"/>
    <s v="Overdue"/>
    <e v="#N/A"/>
    <e v="#N/A"/>
    <n v="0"/>
    <s v=""/>
    <s v=""/>
    <n v="0"/>
    <n v="0"/>
    <n v="0"/>
    <n v="0"/>
    <n v="0"/>
    <n v="0"/>
    <n v="0"/>
    <n v="0"/>
    <n v="0"/>
    <n v="0"/>
    <n v="0"/>
    <n v="0"/>
    <n v="0"/>
    <n v="0"/>
    <n v="0"/>
    <n v="0"/>
    <n v="0"/>
    <n v="0"/>
    <n v="0"/>
    <n v="0"/>
    <n v="0"/>
    <n v="0"/>
    <n v="0"/>
  </r>
  <r>
    <n v="43"/>
    <m/>
    <m/>
    <m/>
    <m/>
    <m/>
    <m/>
    <m/>
    <m/>
    <m/>
    <m/>
    <m/>
    <m/>
    <m/>
    <m/>
    <m/>
    <n v="0"/>
    <s v=""/>
    <s v=""/>
    <n v="0"/>
    <m/>
    <m/>
    <m/>
    <x v="0"/>
    <m/>
    <m/>
    <m/>
    <m/>
    <m/>
    <n v="43291"/>
    <s v="Overdue"/>
    <e v="#N/A"/>
    <e v="#N/A"/>
    <n v="0"/>
    <s v=""/>
    <s v=""/>
    <n v="0"/>
    <n v="0"/>
    <n v="0"/>
    <n v="0"/>
    <n v="0"/>
    <n v="0"/>
    <n v="0"/>
    <n v="0"/>
    <n v="0"/>
    <n v="0"/>
    <n v="0"/>
    <n v="0"/>
    <n v="0"/>
    <n v="0"/>
    <n v="0"/>
    <n v="0"/>
    <n v="0"/>
    <n v="0"/>
    <n v="0"/>
    <n v="0"/>
    <n v="0"/>
    <n v="0"/>
    <n v="0"/>
  </r>
  <r>
    <n v="44"/>
    <m/>
    <m/>
    <m/>
    <m/>
    <m/>
    <m/>
    <m/>
    <m/>
    <m/>
    <m/>
    <m/>
    <m/>
    <m/>
    <m/>
    <m/>
    <n v="0"/>
    <s v=""/>
    <s v=""/>
    <n v="0"/>
    <m/>
    <m/>
    <m/>
    <x v="0"/>
    <m/>
    <m/>
    <m/>
    <m/>
    <m/>
    <n v="43291"/>
    <s v="Overdue"/>
    <e v="#N/A"/>
    <e v="#N/A"/>
    <n v="0"/>
    <s v=""/>
    <s v=""/>
    <n v="0"/>
    <n v="0"/>
    <n v="0"/>
    <n v="0"/>
    <n v="0"/>
    <n v="0"/>
    <n v="0"/>
    <n v="0"/>
    <n v="0"/>
    <n v="0"/>
    <n v="0"/>
    <n v="0"/>
    <n v="0"/>
    <n v="0"/>
    <n v="0"/>
    <n v="0"/>
    <n v="0"/>
    <n v="0"/>
    <n v="0"/>
    <n v="0"/>
    <n v="0"/>
    <n v="0"/>
    <n v="0"/>
  </r>
  <r>
    <n v="45"/>
    <m/>
    <m/>
    <m/>
    <m/>
    <m/>
    <m/>
    <m/>
    <m/>
    <m/>
    <m/>
    <m/>
    <m/>
    <m/>
    <m/>
    <m/>
    <n v="0"/>
    <s v=""/>
    <s v=""/>
    <n v="0"/>
    <m/>
    <m/>
    <m/>
    <x v="0"/>
    <m/>
    <m/>
    <m/>
    <m/>
    <m/>
    <n v="43291"/>
    <s v="Overdue"/>
    <e v="#N/A"/>
    <e v="#N/A"/>
    <n v="0"/>
    <s v=""/>
    <s v=""/>
    <n v="0"/>
    <n v="0"/>
    <n v="0"/>
    <n v="0"/>
    <n v="0"/>
    <n v="0"/>
    <n v="0"/>
    <n v="0"/>
    <n v="0"/>
    <n v="0"/>
    <n v="0"/>
    <n v="0"/>
    <n v="0"/>
    <n v="0"/>
    <n v="0"/>
    <n v="0"/>
    <n v="0"/>
    <n v="0"/>
    <n v="0"/>
    <n v="0"/>
    <n v="0"/>
    <n v="0"/>
    <n v="0"/>
  </r>
  <r>
    <n v="46"/>
    <m/>
    <m/>
    <m/>
    <m/>
    <m/>
    <m/>
    <m/>
    <m/>
    <m/>
    <m/>
    <m/>
    <m/>
    <m/>
    <m/>
    <m/>
    <n v="0"/>
    <s v=""/>
    <s v=""/>
    <n v="0"/>
    <m/>
    <m/>
    <m/>
    <x v="0"/>
    <m/>
    <m/>
    <m/>
    <m/>
    <m/>
    <n v="43291"/>
    <s v="Overdue"/>
    <e v="#N/A"/>
    <e v="#N/A"/>
    <n v="0"/>
    <s v=""/>
    <s v=""/>
    <n v="0"/>
    <n v="0"/>
    <n v="0"/>
    <n v="0"/>
    <n v="0"/>
    <n v="0"/>
    <n v="0"/>
    <n v="0"/>
    <n v="0"/>
    <n v="0"/>
    <n v="0"/>
    <n v="0"/>
    <n v="0"/>
    <n v="0"/>
    <n v="0"/>
    <n v="0"/>
    <n v="0"/>
    <n v="0"/>
    <n v="0"/>
    <n v="0"/>
    <n v="0"/>
    <n v="0"/>
    <n v="0"/>
  </r>
  <r>
    <n v="47"/>
    <m/>
    <m/>
    <m/>
    <m/>
    <m/>
    <m/>
    <m/>
    <m/>
    <m/>
    <m/>
    <m/>
    <m/>
    <m/>
    <m/>
    <m/>
    <n v="0"/>
    <s v=""/>
    <s v=""/>
    <n v="0"/>
    <m/>
    <m/>
    <m/>
    <x v="0"/>
    <m/>
    <m/>
    <m/>
    <m/>
    <m/>
    <n v="43291"/>
    <s v="Overdue"/>
    <e v="#N/A"/>
    <e v="#N/A"/>
    <n v="0"/>
    <s v=""/>
    <s v=""/>
    <n v="0"/>
    <n v="0"/>
    <n v="0"/>
    <n v="0"/>
    <n v="0"/>
    <n v="0"/>
    <n v="0"/>
    <n v="0"/>
    <n v="0"/>
    <n v="0"/>
    <n v="0"/>
    <n v="0"/>
    <n v="0"/>
    <n v="0"/>
    <n v="0"/>
    <n v="0"/>
    <n v="0"/>
    <n v="0"/>
    <n v="0"/>
    <n v="0"/>
    <n v="0"/>
    <n v="0"/>
    <n v="0"/>
  </r>
  <r>
    <n v="48"/>
    <m/>
    <m/>
    <m/>
    <m/>
    <m/>
    <m/>
    <m/>
    <m/>
    <m/>
    <m/>
    <m/>
    <m/>
    <m/>
    <m/>
    <m/>
    <n v="0"/>
    <s v=""/>
    <s v=""/>
    <n v="0"/>
    <m/>
    <m/>
    <m/>
    <x v="0"/>
    <m/>
    <m/>
    <m/>
    <m/>
    <m/>
    <n v="43291"/>
    <s v="Overdue"/>
    <e v="#N/A"/>
    <e v="#N/A"/>
    <n v="0"/>
    <s v=""/>
    <s v=""/>
    <n v="0"/>
    <n v="0"/>
    <n v="0"/>
    <n v="0"/>
    <n v="0"/>
    <n v="0"/>
    <n v="0"/>
    <n v="0"/>
    <n v="0"/>
    <n v="0"/>
    <n v="0"/>
    <n v="0"/>
    <n v="0"/>
    <n v="0"/>
    <n v="0"/>
    <n v="0"/>
    <n v="0"/>
    <n v="0"/>
    <n v="0"/>
    <n v="0"/>
    <n v="0"/>
    <n v="0"/>
    <n v="0"/>
  </r>
  <r>
    <n v="49"/>
    <m/>
    <m/>
    <m/>
    <m/>
    <m/>
    <m/>
    <m/>
    <m/>
    <m/>
    <m/>
    <m/>
    <m/>
    <m/>
    <m/>
    <m/>
    <n v="0"/>
    <s v=""/>
    <s v=""/>
    <n v="0"/>
    <m/>
    <m/>
    <m/>
    <x v="0"/>
    <m/>
    <m/>
    <m/>
    <m/>
    <m/>
    <n v="43291"/>
    <s v="Overdue"/>
    <e v="#N/A"/>
    <e v="#N/A"/>
    <n v="0"/>
    <s v=""/>
    <s v=""/>
    <n v="0"/>
    <n v="0"/>
    <n v="0"/>
    <n v="0"/>
    <n v="0"/>
    <n v="0"/>
    <n v="0"/>
    <m/>
    <n v="0"/>
    <n v="0"/>
    <m/>
    <n v="0"/>
    <n v="0"/>
    <m/>
    <n v="0"/>
    <m/>
    <m/>
    <n v="0"/>
    <n v="0"/>
    <n v="0"/>
    <n v="0"/>
    <n v="0"/>
    <n v="0"/>
  </r>
  <r>
    <n v="50"/>
    <m/>
    <m/>
    <m/>
    <m/>
    <m/>
    <m/>
    <m/>
    <m/>
    <m/>
    <m/>
    <m/>
    <m/>
    <m/>
    <m/>
    <m/>
    <n v="0"/>
    <s v=""/>
    <s v=""/>
    <n v="0"/>
    <m/>
    <m/>
    <m/>
    <x v="0"/>
    <m/>
    <m/>
    <m/>
    <m/>
    <m/>
    <n v="43291"/>
    <s v="Overdue"/>
    <e v="#N/A"/>
    <e v="#N/A"/>
    <n v="0"/>
    <s v=""/>
    <s v=""/>
    <n v="0"/>
    <n v="0"/>
    <n v="0"/>
    <n v="0"/>
    <n v="0"/>
    <n v="0"/>
    <n v="0"/>
    <n v="0"/>
    <n v="0"/>
    <n v="0"/>
    <n v="0"/>
    <n v="0"/>
    <n v="0"/>
    <n v="0"/>
    <n v="0"/>
    <n v="0"/>
    <n v="0"/>
    <n v="0"/>
    <n v="0"/>
    <n v="0"/>
    <n v="0"/>
    <n v="0"/>
    <n v="0"/>
  </r>
  <r>
    <n v="51"/>
    <m/>
    <m/>
    <m/>
    <m/>
    <m/>
    <m/>
    <m/>
    <m/>
    <m/>
    <m/>
    <m/>
    <m/>
    <m/>
    <m/>
    <m/>
    <n v="0"/>
    <s v=""/>
    <s v=""/>
    <n v="0"/>
    <m/>
    <m/>
    <m/>
    <x v="0"/>
    <m/>
    <m/>
    <m/>
    <m/>
    <m/>
    <n v="43291"/>
    <s v="Overdue"/>
    <e v="#N/A"/>
    <e v="#N/A"/>
    <n v="0"/>
    <s v=""/>
    <s v=""/>
    <n v="0"/>
    <n v="0"/>
    <n v="0"/>
    <n v="0"/>
    <n v="0"/>
    <n v="0"/>
    <n v="0"/>
    <n v="0"/>
    <n v="0"/>
    <n v="0"/>
    <n v="0"/>
    <n v="0"/>
    <n v="0"/>
    <n v="0"/>
    <n v="0"/>
    <n v="0"/>
    <n v="0"/>
    <n v="0"/>
    <n v="0"/>
    <n v="0"/>
    <n v="0"/>
    <n v="0"/>
    <n v="0"/>
  </r>
  <r>
    <n v="52"/>
    <m/>
    <m/>
    <m/>
    <m/>
    <m/>
    <m/>
    <m/>
    <m/>
    <m/>
    <m/>
    <m/>
    <m/>
    <m/>
    <m/>
    <m/>
    <n v="0"/>
    <s v=""/>
    <s v=""/>
    <n v="0"/>
    <m/>
    <m/>
    <m/>
    <x v="0"/>
    <m/>
    <m/>
    <m/>
    <m/>
    <m/>
    <n v="43291"/>
    <s v="Overdue"/>
    <e v="#N/A"/>
    <e v="#N/A"/>
    <n v="0"/>
    <s v=""/>
    <s v=""/>
    <n v="0"/>
    <n v="0"/>
    <n v="0"/>
    <n v="0"/>
    <n v="0"/>
    <n v="0"/>
    <n v="0"/>
    <n v="0"/>
    <n v="0"/>
    <n v="0"/>
    <n v="0"/>
    <n v="0"/>
    <n v="0"/>
    <n v="0"/>
    <n v="0"/>
    <n v="0"/>
    <n v="0"/>
    <n v="0"/>
    <n v="0"/>
    <n v="0"/>
    <n v="0"/>
    <n v="0"/>
    <n v="0"/>
  </r>
  <r>
    <n v="53"/>
    <m/>
    <m/>
    <m/>
    <m/>
    <m/>
    <m/>
    <m/>
    <m/>
    <m/>
    <m/>
    <m/>
    <m/>
    <m/>
    <m/>
    <m/>
    <n v="0"/>
    <s v=""/>
    <s v=""/>
    <n v="0"/>
    <m/>
    <m/>
    <m/>
    <x v="0"/>
    <m/>
    <m/>
    <m/>
    <m/>
    <m/>
    <n v="43291"/>
    <s v="Overdue"/>
    <e v="#N/A"/>
    <e v="#N/A"/>
    <n v="0"/>
    <s v=""/>
    <s v=""/>
    <n v="0"/>
    <n v="0"/>
    <n v="0"/>
    <n v="0"/>
    <n v="0"/>
    <n v="0"/>
    <n v="0"/>
    <n v="0"/>
    <n v="0"/>
    <n v="0"/>
    <n v="0"/>
    <n v="0"/>
    <n v="0"/>
    <n v="0"/>
    <n v="0"/>
    <n v="0"/>
    <n v="0"/>
    <n v="0"/>
    <n v="0"/>
    <n v="0"/>
    <n v="0"/>
    <n v="0"/>
    <n v="0"/>
  </r>
  <r>
    <n v="54"/>
    <m/>
    <m/>
    <m/>
    <m/>
    <m/>
    <m/>
    <m/>
    <m/>
    <m/>
    <m/>
    <m/>
    <m/>
    <m/>
    <m/>
    <m/>
    <n v="0"/>
    <s v=""/>
    <s v=""/>
    <n v="0"/>
    <m/>
    <m/>
    <m/>
    <x v="0"/>
    <m/>
    <m/>
    <m/>
    <m/>
    <m/>
    <n v="43291"/>
    <s v="Overdue"/>
    <e v="#N/A"/>
    <e v="#N/A"/>
    <n v="0"/>
    <s v=""/>
    <s v=""/>
    <n v="0"/>
    <n v="0"/>
    <n v="0"/>
    <n v="0"/>
    <n v="0"/>
    <n v="0"/>
    <n v="0"/>
    <n v="0"/>
    <n v="0"/>
    <n v="0"/>
    <n v="0"/>
    <n v="0"/>
    <n v="0"/>
    <n v="0"/>
    <n v="0"/>
    <n v="0"/>
    <n v="0"/>
    <n v="0"/>
    <n v="0"/>
    <n v="0"/>
    <n v="0"/>
    <n v="0"/>
    <n v="0"/>
  </r>
  <r>
    <n v="55"/>
    <m/>
    <m/>
    <m/>
    <m/>
    <m/>
    <m/>
    <m/>
    <m/>
    <m/>
    <m/>
    <m/>
    <m/>
    <m/>
    <m/>
    <m/>
    <n v="0"/>
    <s v=""/>
    <s v=""/>
    <n v="0"/>
    <m/>
    <m/>
    <m/>
    <x v="0"/>
    <m/>
    <m/>
    <m/>
    <m/>
    <m/>
    <n v="43291"/>
    <s v="Overdue"/>
    <e v="#N/A"/>
    <e v="#N/A"/>
    <n v="0"/>
    <s v=""/>
    <s v=""/>
    <n v="0"/>
    <n v="0"/>
    <n v="0"/>
    <n v="0"/>
    <n v="0"/>
    <n v="0"/>
    <n v="0"/>
    <n v="0"/>
    <n v="0"/>
    <n v="0"/>
    <n v="0"/>
    <n v="0"/>
    <n v="0"/>
    <n v="0"/>
    <n v="0"/>
    <n v="0"/>
    <n v="0"/>
    <n v="0"/>
    <n v="0"/>
    <n v="0"/>
    <n v="0"/>
    <n v="0"/>
    <n v="0"/>
  </r>
  <r>
    <n v="56"/>
    <m/>
    <m/>
    <m/>
    <m/>
    <m/>
    <m/>
    <m/>
    <m/>
    <m/>
    <m/>
    <m/>
    <m/>
    <m/>
    <m/>
    <m/>
    <n v="0"/>
    <s v=""/>
    <s v=""/>
    <n v="0"/>
    <m/>
    <m/>
    <m/>
    <x v="0"/>
    <m/>
    <m/>
    <m/>
    <m/>
    <m/>
    <n v="43291"/>
    <s v="Overdue"/>
    <e v="#N/A"/>
    <e v="#N/A"/>
    <n v="0"/>
    <s v=""/>
    <s v=""/>
    <n v="0"/>
    <n v="0"/>
    <n v="0"/>
    <n v="0"/>
    <n v="0"/>
    <n v="0"/>
    <n v="0"/>
    <n v="0"/>
    <n v="0"/>
    <n v="0"/>
    <n v="0"/>
    <n v="0"/>
    <n v="0"/>
    <n v="0"/>
    <n v="0"/>
    <n v="0"/>
    <n v="0"/>
    <n v="0"/>
    <n v="0"/>
    <n v="0"/>
    <n v="0"/>
    <n v="0"/>
    <n v="0"/>
  </r>
  <r>
    <n v="57"/>
    <m/>
    <m/>
    <m/>
    <m/>
    <m/>
    <m/>
    <m/>
    <m/>
    <m/>
    <m/>
    <m/>
    <m/>
    <m/>
    <m/>
    <m/>
    <n v="0"/>
    <s v=""/>
    <s v=""/>
    <n v="0"/>
    <m/>
    <m/>
    <m/>
    <x v="0"/>
    <m/>
    <m/>
    <m/>
    <m/>
    <m/>
    <n v="43291"/>
    <s v="Overdue"/>
    <e v="#N/A"/>
    <e v="#N/A"/>
    <n v="0"/>
    <s v=""/>
    <s v=""/>
    <n v="0"/>
    <n v="0"/>
    <n v="0"/>
    <n v="0"/>
    <n v="0"/>
    <n v="0"/>
    <n v="0"/>
    <n v="0"/>
    <n v="0"/>
    <n v="0"/>
    <n v="0"/>
    <n v="0"/>
    <n v="0"/>
    <n v="0"/>
    <n v="0"/>
    <n v="0"/>
    <n v="0"/>
    <n v="0"/>
    <n v="0"/>
    <n v="0"/>
    <n v="0"/>
    <n v="0"/>
    <n v="0"/>
  </r>
  <r>
    <n v="58"/>
    <m/>
    <m/>
    <m/>
    <m/>
    <m/>
    <m/>
    <m/>
    <m/>
    <m/>
    <m/>
    <m/>
    <m/>
    <m/>
    <m/>
    <m/>
    <n v="0"/>
    <s v=""/>
    <s v=""/>
    <n v="0"/>
    <m/>
    <m/>
    <m/>
    <x v="0"/>
    <m/>
    <m/>
    <m/>
    <m/>
    <m/>
    <n v="43291"/>
    <s v="Overdue"/>
    <e v="#N/A"/>
    <e v="#N/A"/>
    <n v="0"/>
    <s v=""/>
    <s v=""/>
    <n v="0"/>
    <n v="0"/>
    <n v="0"/>
    <n v="0"/>
    <n v="0"/>
    <n v="0"/>
    <n v="0"/>
    <n v="0"/>
    <n v="0"/>
    <n v="0"/>
    <n v="0"/>
    <n v="0"/>
    <n v="0"/>
    <n v="0"/>
    <n v="0"/>
    <n v="0"/>
    <n v="0"/>
    <n v="0"/>
    <n v="0"/>
    <n v="0"/>
    <n v="0"/>
    <n v="0"/>
    <n v="0"/>
  </r>
  <r>
    <n v="59"/>
    <m/>
    <m/>
    <m/>
    <m/>
    <m/>
    <m/>
    <m/>
    <m/>
    <m/>
    <m/>
    <m/>
    <m/>
    <m/>
    <m/>
    <m/>
    <n v="0"/>
    <s v=""/>
    <s v=""/>
    <n v="0"/>
    <m/>
    <m/>
    <m/>
    <x v="0"/>
    <m/>
    <m/>
    <m/>
    <m/>
    <m/>
    <n v="43291"/>
    <s v="Overdue"/>
    <e v="#N/A"/>
    <e v="#N/A"/>
    <n v="0"/>
    <s v=""/>
    <s v=""/>
    <n v="0"/>
    <n v="0"/>
    <n v="0"/>
    <n v="0"/>
    <n v="0"/>
    <n v="0"/>
    <n v="0"/>
    <n v="0"/>
    <n v="0"/>
    <n v="0"/>
    <n v="0"/>
    <n v="0"/>
    <n v="0"/>
    <n v="0"/>
    <n v="0"/>
    <n v="0"/>
    <n v="0"/>
    <n v="0"/>
    <n v="0"/>
    <n v="0"/>
    <n v="0"/>
    <n v="0"/>
    <n v="0"/>
  </r>
  <r>
    <n v="60"/>
    <m/>
    <m/>
    <m/>
    <m/>
    <m/>
    <m/>
    <m/>
    <m/>
    <m/>
    <m/>
    <m/>
    <m/>
    <m/>
    <m/>
    <m/>
    <n v="0"/>
    <s v=""/>
    <s v=""/>
    <n v="0"/>
    <m/>
    <m/>
    <m/>
    <x v="0"/>
    <m/>
    <m/>
    <m/>
    <m/>
    <m/>
    <n v="43291"/>
    <s v="Overdue"/>
    <e v="#N/A"/>
    <e v="#N/A"/>
    <n v="0"/>
    <s v=""/>
    <s v=""/>
    <n v="0"/>
    <n v="0"/>
    <n v="0"/>
    <n v="0"/>
    <n v="0"/>
    <n v="0"/>
    <n v="0"/>
    <n v="0"/>
    <n v="0"/>
    <n v="0"/>
    <n v="0"/>
    <n v="0"/>
    <n v="0"/>
    <n v="0"/>
    <n v="0"/>
    <n v="0"/>
    <n v="0"/>
    <n v="0"/>
    <n v="0"/>
    <n v="0"/>
    <n v="0"/>
    <n v="0"/>
    <n v="0"/>
  </r>
  <r>
    <n v="61"/>
    <m/>
    <m/>
    <m/>
    <m/>
    <m/>
    <m/>
    <m/>
    <m/>
    <m/>
    <m/>
    <m/>
    <m/>
    <m/>
    <m/>
    <m/>
    <n v="0"/>
    <s v=""/>
    <s v=""/>
    <n v="0"/>
    <m/>
    <m/>
    <m/>
    <x v="0"/>
    <m/>
    <m/>
    <m/>
    <m/>
    <m/>
    <n v="43291"/>
    <s v="Overdue"/>
    <e v="#N/A"/>
    <e v="#N/A"/>
    <n v="0"/>
    <s v=""/>
    <s v=""/>
    <n v="0"/>
    <n v="0"/>
    <n v="0"/>
    <n v="0"/>
    <n v="0"/>
    <n v="0"/>
    <n v="0"/>
    <m/>
    <n v="0"/>
    <n v="0"/>
    <m/>
    <n v="0"/>
    <n v="0"/>
    <m/>
    <m/>
    <m/>
    <m/>
    <n v="0"/>
    <n v="0"/>
    <n v="0"/>
    <n v="0"/>
    <n v="0"/>
    <n v="0"/>
  </r>
  <r>
    <n v="62"/>
    <m/>
    <m/>
    <m/>
    <m/>
    <m/>
    <m/>
    <m/>
    <m/>
    <m/>
    <m/>
    <m/>
    <m/>
    <m/>
    <m/>
    <m/>
    <n v="0"/>
    <s v=""/>
    <s v=""/>
    <n v="0"/>
    <m/>
    <m/>
    <m/>
    <x v="0"/>
    <m/>
    <m/>
    <m/>
    <m/>
    <m/>
    <n v="43291"/>
    <s v="Overdue"/>
    <e v="#N/A"/>
    <e v="#N/A"/>
    <n v="0"/>
    <s v=""/>
    <s v=""/>
    <n v="0"/>
    <n v="0"/>
    <n v="0"/>
    <n v="0"/>
    <n v="0"/>
    <n v="0"/>
    <n v="0"/>
    <m/>
    <n v="0"/>
    <n v="0"/>
    <m/>
    <n v="0"/>
    <n v="0"/>
    <m/>
    <m/>
    <m/>
    <m/>
    <n v="0"/>
    <n v="0"/>
    <n v="0"/>
    <n v="0"/>
    <n v="0"/>
    <n v="0"/>
  </r>
  <r>
    <n v="63"/>
    <m/>
    <m/>
    <m/>
    <m/>
    <m/>
    <m/>
    <m/>
    <m/>
    <m/>
    <m/>
    <m/>
    <m/>
    <m/>
    <m/>
    <m/>
    <n v="0"/>
    <s v=""/>
    <s v=""/>
    <n v="0"/>
    <m/>
    <m/>
    <m/>
    <x v="0"/>
    <m/>
    <m/>
    <m/>
    <m/>
    <m/>
    <n v="43291"/>
    <s v="Overdue"/>
    <e v="#N/A"/>
    <n v="1"/>
    <n v="0"/>
    <s v=""/>
    <s v=""/>
    <n v="0"/>
    <n v="0"/>
    <n v="0"/>
    <n v="0"/>
    <n v="0"/>
    <n v="0"/>
    <n v="0"/>
    <n v="0"/>
    <n v="0"/>
    <n v="0"/>
    <n v="0"/>
    <n v="0"/>
    <n v="0"/>
    <n v="0"/>
    <n v="0"/>
    <n v="0"/>
    <n v="0"/>
    <n v="0"/>
    <n v="0"/>
    <n v="0"/>
    <n v="0"/>
    <n v="0"/>
    <n v="0"/>
  </r>
  <r>
    <n v="64"/>
    <m/>
    <m/>
    <m/>
    <m/>
    <m/>
    <m/>
    <m/>
    <m/>
    <m/>
    <m/>
    <m/>
    <m/>
    <m/>
    <m/>
    <m/>
    <n v="0"/>
    <s v=""/>
    <s v=""/>
    <n v="0"/>
    <m/>
    <m/>
    <m/>
    <x v="0"/>
    <m/>
    <m/>
    <m/>
    <m/>
    <m/>
    <n v="43291"/>
    <s v="Overdue"/>
    <e v="#N/A"/>
    <n v="1"/>
    <n v="0"/>
    <s v=""/>
    <s v=""/>
    <n v="0"/>
    <n v="0"/>
    <n v="0"/>
    <n v="0"/>
    <n v="0"/>
    <n v="0"/>
    <n v="0"/>
    <n v="0"/>
    <n v="0"/>
    <n v="0"/>
    <n v="0"/>
    <n v="0"/>
    <n v="0"/>
    <n v="0"/>
    <n v="0"/>
    <n v="0"/>
    <n v="0"/>
    <n v="0"/>
    <n v="0"/>
    <n v="0"/>
    <n v="0"/>
    <n v="0"/>
    <n v="0"/>
  </r>
  <r>
    <n v="65"/>
    <m/>
    <m/>
    <m/>
    <m/>
    <m/>
    <m/>
    <m/>
    <m/>
    <m/>
    <m/>
    <m/>
    <m/>
    <m/>
    <m/>
    <m/>
    <n v="0"/>
    <s v=""/>
    <s v=""/>
    <n v="0"/>
    <m/>
    <m/>
    <m/>
    <x v="0"/>
    <m/>
    <m/>
    <m/>
    <m/>
    <m/>
    <n v="43291"/>
    <s v="Overdue"/>
    <e v="#N/A"/>
    <n v="1"/>
    <n v="0"/>
    <s v=""/>
    <s v=""/>
    <n v="0"/>
    <n v="0"/>
    <n v="0"/>
    <n v="0"/>
    <n v="0"/>
    <n v="0"/>
    <n v="0"/>
    <n v="0"/>
    <n v="0"/>
    <n v="0"/>
    <n v="0"/>
    <n v="0"/>
    <n v="0"/>
    <n v="0"/>
    <n v="0"/>
    <n v="0"/>
    <n v="0"/>
    <n v="0"/>
    <n v="0"/>
    <n v="0"/>
    <n v="0"/>
    <n v="0"/>
    <n v="0"/>
  </r>
  <r>
    <n v="66"/>
    <m/>
    <m/>
    <m/>
    <m/>
    <m/>
    <m/>
    <m/>
    <m/>
    <m/>
    <m/>
    <m/>
    <m/>
    <m/>
    <m/>
    <m/>
    <n v="0"/>
    <s v=""/>
    <s v=""/>
    <n v="0"/>
    <m/>
    <m/>
    <m/>
    <x v="0"/>
    <m/>
    <m/>
    <m/>
    <m/>
    <m/>
    <n v="43291"/>
    <s v="Overdue"/>
    <e v="#N/A"/>
    <n v="1"/>
    <n v="0"/>
    <s v=""/>
    <s v=""/>
    <n v="0"/>
    <n v="0"/>
    <n v="0"/>
    <n v="0"/>
    <n v="0"/>
    <n v="0"/>
    <n v="0"/>
    <n v="0"/>
    <n v="0"/>
    <n v="0"/>
    <n v="0"/>
    <n v="0"/>
    <n v="0"/>
    <n v="0"/>
    <n v="0"/>
    <n v="0"/>
    <n v="0"/>
    <n v="0"/>
    <n v="0"/>
    <n v="0"/>
    <n v="0"/>
    <n v="0"/>
    <n v="0"/>
  </r>
  <r>
    <n v="67"/>
    <m/>
    <m/>
    <m/>
    <m/>
    <m/>
    <m/>
    <m/>
    <m/>
    <m/>
    <m/>
    <m/>
    <m/>
    <m/>
    <m/>
    <m/>
    <n v="0"/>
    <s v=""/>
    <s v=""/>
    <n v="0"/>
    <m/>
    <m/>
    <m/>
    <x v="0"/>
    <m/>
    <m/>
    <m/>
    <m/>
    <m/>
    <n v="43291"/>
    <s v="Overdue"/>
    <e v="#N/A"/>
    <n v="1"/>
    <n v="0"/>
    <s v=""/>
    <s v=""/>
    <n v="0"/>
    <n v="0"/>
    <n v="0"/>
    <n v="0"/>
    <n v="0"/>
    <n v="0"/>
    <n v="0"/>
    <n v="0"/>
    <n v="0"/>
    <n v="0"/>
    <n v="0"/>
    <n v="0"/>
    <n v="0"/>
    <n v="0"/>
    <n v="0"/>
    <n v="0"/>
    <n v="0"/>
    <n v="0"/>
    <n v="0"/>
    <n v="0"/>
    <n v="0"/>
    <n v="0"/>
    <n v="0"/>
  </r>
  <r>
    <n v="68"/>
    <m/>
    <m/>
    <m/>
    <m/>
    <m/>
    <m/>
    <m/>
    <m/>
    <m/>
    <m/>
    <m/>
    <m/>
    <m/>
    <m/>
    <m/>
    <n v="0"/>
    <s v=""/>
    <s v=""/>
    <n v="0"/>
    <m/>
    <m/>
    <m/>
    <x v="0"/>
    <m/>
    <m/>
    <m/>
    <m/>
    <m/>
    <n v="43291"/>
    <s v="Overdue"/>
    <e v="#N/A"/>
    <n v="1"/>
    <n v="0"/>
    <s v=""/>
    <s v=""/>
    <n v="0"/>
    <n v="0"/>
    <n v="0"/>
    <n v="0"/>
    <n v="0"/>
    <n v="0"/>
    <n v="0"/>
    <n v="0"/>
    <n v="0"/>
    <n v="0"/>
    <n v="0"/>
    <n v="0"/>
    <n v="0"/>
    <n v="0"/>
    <n v="0"/>
    <n v="0"/>
    <n v="0"/>
    <n v="0"/>
    <n v="0"/>
    <n v="0"/>
    <n v="0"/>
    <n v="0"/>
    <n v="0"/>
  </r>
  <r>
    <n v="69"/>
    <m/>
    <m/>
    <m/>
    <m/>
    <m/>
    <m/>
    <m/>
    <m/>
    <m/>
    <m/>
    <m/>
    <m/>
    <m/>
    <m/>
    <m/>
    <n v="0"/>
    <s v=""/>
    <s v=""/>
    <n v="0"/>
    <m/>
    <m/>
    <m/>
    <x v="0"/>
    <m/>
    <m/>
    <m/>
    <m/>
    <m/>
    <n v="43291"/>
    <s v="Overdue"/>
    <e v="#N/A"/>
    <n v="1"/>
    <n v="0"/>
    <s v=""/>
    <s v=""/>
    <n v="0"/>
    <n v="0"/>
    <n v="0"/>
    <n v="0"/>
    <n v="0"/>
    <n v="0"/>
    <n v="0"/>
    <n v="0"/>
    <n v="0"/>
    <n v="0"/>
    <n v="0"/>
    <n v="0"/>
    <n v="0"/>
    <n v="0"/>
    <n v="0"/>
    <n v="0"/>
    <n v="0"/>
    <n v="0"/>
    <n v="0"/>
    <n v="0"/>
    <n v="0"/>
    <n v="0"/>
    <n v="0"/>
  </r>
  <r>
    <n v="70"/>
    <m/>
    <m/>
    <m/>
    <m/>
    <m/>
    <m/>
    <m/>
    <m/>
    <m/>
    <m/>
    <m/>
    <m/>
    <m/>
    <m/>
    <m/>
    <n v="0"/>
    <s v=""/>
    <s v=""/>
    <n v="0"/>
    <m/>
    <m/>
    <m/>
    <x v="0"/>
    <m/>
    <m/>
    <m/>
    <m/>
    <m/>
    <n v="43291"/>
    <s v="Overdue"/>
    <e v="#N/A"/>
    <n v="1"/>
    <n v="0"/>
    <s v=""/>
    <s v=""/>
    <n v="0"/>
    <n v="0"/>
    <n v="0"/>
    <n v="0"/>
    <n v="0"/>
    <n v="0"/>
    <n v="0"/>
    <m/>
    <n v="0"/>
    <n v="0"/>
    <m/>
    <n v="0"/>
    <n v="0"/>
    <m/>
    <m/>
    <m/>
    <m/>
    <n v="0"/>
    <n v="0"/>
    <n v="0"/>
    <n v="0"/>
    <n v="0"/>
    <n v="0"/>
  </r>
  <r>
    <n v="71"/>
    <m/>
    <m/>
    <m/>
    <m/>
    <m/>
    <m/>
    <m/>
    <m/>
    <m/>
    <m/>
    <m/>
    <m/>
    <m/>
    <m/>
    <m/>
    <n v="0"/>
    <s v=""/>
    <s v=""/>
    <n v="0"/>
    <m/>
    <m/>
    <m/>
    <x v="0"/>
    <m/>
    <m/>
    <m/>
    <m/>
    <m/>
    <n v="43291"/>
    <s v="Overdue"/>
    <e v="#N/A"/>
    <n v="1"/>
    <n v="0"/>
    <s v=""/>
    <s v=""/>
    <n v="0"/>
    <n v="0"/>
    <n v="0"/>
    <n v="0"/>
    <n v="0"/>
    <n v="0"/>
    <n v="0"/>
    <n v="0"/>
    <n v="0"/>
    <n v="0"/>
    <n v="0"/>
    <n v="0"/>
    <n v="0"/>
    <n v="0"/>
    <n v="0"/>
    <n v="0"/>
    <n v="0"/>
    <n v="0"/>
    <n v="0"/>
    <n v="0"/>
    <n v="0"/>
    <n v="0"/>
    <n v="0"/>
  </r>
  <r>
    <n v="72"/>
    <m/>
    <m/>
    <m/>
    <m/>
    <m/>
    <m/>
    <m/>
    <m/>
    <m/>
    <m/>
    <m/>
    <m/>
    <m/>
    <m/>
    <m/>
    <n v="0"/>
    <s v=""/>
    <s v=""/>
    <n v="0"/>
    <m/>
    <m/>
    <m/>
    <x v="0"/>
    <m/>
    <m/>
    <m/>
    <m/>
    <m/>
    <n v="43291"/>
    <s v="Overdue"/>
    <e v="#N/A"/>
    <n v="1"/>
    <n v="0"/>
    <s v=""/>
    <s v=""/>
    <n v="0"/>
    <n v="0"/>
    <n v="0"/>
    <n v="0"/>
    <n v="0"/>
    <n v="0"/>
    <n v="0"/>
    <m/>
    <n v="0"/>
    <n v="0"/>
    <m/>
    <n v="0"/>
    <n v="0"/>
    <m/>
    <m/>
    <m/>
    <m/>
    <n v="0"/>
    <n v="0"/>
    <n v="0"/>
    <n v="0"/>
    <n v="0"/>
    <n v="0"/>
  </r>
  <r>
    <n v="73"/>
    <m/>
    <m/>
    <m/>
    <m/>
    <m/>
    <m/>
    <m/>
    <m/>
    <m/>
    <m/>
    <m/>
    <m/>
    <m/>
    <m/>
    <m/>
    <n v="0"/>
    <s v=""/>
    <s v=""/>
    <n v="0"/>
    <m/>
    <m/>
    <m/>
    <x v="0"/>
    <m/>
    <m/>
    <m/>
    <m/>
    <m/>
    <n v="43291"/>
    <s v="Overdue"/>
    <e v="#N/A"/>
    <n v="1"/>
    <n v="0"/>
    <s v=""/>
    <s v=""/>
    <n v="0"/>
    <n v="0"/>
    <n v="0"/>
    <n v="0"/>
    <n v="0"/>
    <n v="0"/>
    <n v="0"/>
    <m/>
    <n v="0"/>
    <n v="0"/>
    <m/>
    <n v="0"/>
    <n v="0"/>
    <m/>
    <m/>
    <m/>
    <m/>
    <n v="0"/>
    <n v="0"/>
    <n v="0"/>
    <n v="0"/>
    <n v="0"/>
    <n v="0"/>
  </r>
  <r>
    <n v="74"/>
    <m/>
    <m/>
    <m/>
    <m/>
    <m/>
    <m/>
    <m/>
    <m/>
    <m/>
    <m/>
    <m/>
    <m/>
    <m/>
    <m/>
    <m/>
    <n v="0"/>
    <s v=""/>
    <s v=""/>
    <n v="0"/>
    <m/>
    <m/>
    <m/>
    <x v="0"/>
    <m/>
    <m/>
    <m/>
    <m/>
    <m/>
    <n v="43291"/>
    <s v="Overdue"/>
    <e v="#N/A"/>
    <n v="1"/>
    <n v="0"/>
    <s v=""/>
    <s v=""/>
    <n v="0"/>
    <n v="0"/>
    <n v="0"/>
    <n v="0"/>
    <n v="0"/>
    <n v="0"/>
    <n v="0"/>
    <m/>
    <n v="0"/>
    <n v="0"/>
    <m/>
    <n v="0"/>
    <n v="0"/>
    <m/>
    <m/>
    <m/>
    <m/>
    <n v="0"/>
    <n v="0"/>
    <n v="0"/>
    <n v="0"/>
    <n v="0"/>
    <n v="0"/>
  </r>
  <r>
    <n v="75"/>
    <m/>
    <m/>
    <m/>
    <m/>
    <m/>
    <m/>
    <m/>
    <m/>
    <m/>
    <m/>
    <m/>
    <m/>
    <m/>
    <m/>
    <m/>
    <n v="0"/>
    <s v=""/>
    <s v=""/>
    <n v="0"/>
    <m/>
    <m/>
    <m/>
    <x v="0"/>
    <m/>
    <m/>
    <m/>
    <m/>
    <m/>
    <n v="43291"/>
    <s v="Overdue"/>
    <e v="#N/A"/>
    <n v="1"/>
    <n v="0"/>
    <s v=""/>
    <s v=""/>
    <n v="0"/>
    <n v="0"/>
    <n v="0"/>
    <n v="0"/>
    <n v="0"/>
    <n v="0"/>
    <n v="0"/>
    <m/>
    <n v="0"/>
    <n v="0"/>
    <m/>
    <n v="0"/>
    <n v="0"/>
    <m/>
    <m/>
    <m/>
    <m/>
    <n v="0"/>
    <n v="0"/>
    <n v="0"/>
    <n v="0"/>
    <n v="0"/>
    <n v="0"/>
  </r>
  <r>
    <n v="76"/>
    <m/>
    <m/>
    <m/>
    <m/>
    <m/>
    <m/>
    <m/>
    <m/>
    <m/>
    <m/>
    <m/>
    <m/>
    <m/>
    <m/>
    <m/>
    <n v="0"/>
    <s v=""/>
    <s v=""/>
    <n v="0"/>
    <m/>
    <m/>
    <m/>
    <x v="0"/>
    <m/>
    <m/>
    <m/>
    <m/>
    <m/>
    <n v="43291"/>
    <s v="Overdue"/>
    <e v="#N/A"/>
    <n v="1"/>
    <n v="0"/>
    <s v=""/>
    <s v=""/>
    <n v="0"/>
    <n v="0"/>
    <n v="0"/>
    <n v="0"/>
    <n v="0"/>
    <n v="0"/>
    <n v="0"/>
    <m/>
    <n v="0"/>
    <n v="0"/>
    <m/>
    <n v="0"/>
    <n v="0"/>
    <m/>
    <m/>
    <m/>
    <m/>
    <n v="0"/>
    <n v="0"/>
    <n v="0"/>
    <n v="0"/>
    <n v="0"/>
    <n v="0"/>
  </r>
  <r>
    <n v="77"/>
    <m/>
    <m/>
    <m/>
    <m/>
    <m/>
    <m/>
    <m/>
    <m/>
    <m/>
    <m/>
    <m/>
    <m/>
    <m/>
    <m/>
    <m/>
    <n v="0"/>
    <s v=""/>
    <s v=""/>
    <n v="0"/>
    <m/>
    <m/>
    <m/>
    <x v="0"/>
    <m/>
    <m/>
    <m/>
    <m/>
    <m/>
    <n v="43291"/>
    <s v="Overdue"/>
    <e v="#N/A"/>
    <n v="1"/>
    <n v="0"/>
    <s v=""/>
    <s v=""/>
    <n v="0"/>
    <n v="0"/>
    <n v="0"/>
    <n v="0"/>
    <n v="0"/>
    <n v="0"/>
    <n v="0"/>
    <m/>
    <n v="0"/>
    <n v="0"/>
    <m/>
    <n v="0"/>
    <n v="0"/>
    <m/>
    <m/>
    <m/>
    <m/>
    <n v="0"/>
    <n v="0"/>
    <n v="0"/>
    <n v="0"/>
    <n v="0"/>
    <n v="0"/>
  </r>
  <r>
    <n v="78"/>
    <m/>
    <m/>
    <m/>
    <m/>
    <m/>
    <m/>
    <m/>
    <m/>
    <m/>
    <m/>
    <m/>
    <m/>
    <m/>
    <m/>
    <m/>
    <n v="0"/>
    <s v=""/>
    <s v=""/>
    <n v="0"/>
    <m/>
    <m/>
    <m/>
    <x v="0"/>
    <m/>
    <m/>
    <m/>
    <m/>
    <m/>
    <n v="43291"/>
    <s v="Overdue"/>
    <e v="#N/A"/>
    <n v="1"/>
    <n v="0"/>
    <s v=""/>
    <s v=""/>
    <n v="0"/>
    <n v="0"/>
    <n v="0"/>
    <n v="0"/>
    <n v="0"/>
    <n v="0"/>
    <n v="0"/>
    <m/>
    <n v="0"/>
    <n v="0"/>
    <m/>
    <n v="0"/>
    <n v="0"/>
    <m/>
    <m/>
    <m/>
    <m/>
    <n v="0"/>
    <n v="0"/>
    <n v="0"/>
    <n v="0"/>
    <n v="0"/>
    <n v="0"/>
  </r>
  <r>
    <n v="79"/>
    <m/>
    <m/>
    <m/>
    <m/>
    <m/>
    <m/>
    <m/>
    <m/>
    <m/>
    <m/>
    <m/>
    <m/>
    <m/>
    <m/>
    <m/>
    <n v="0"/>
    <s v=""/>
    <s v=""/>
    <n v="0"/>
    <m/>
    <m/>
    <m/>
    <x v="0"/>
    <m/>
    <m/>
    <m/>
    <m/>
    <m/>
    <n v="43291"/>
    <s v="Overdue"/>
    <e v="#N/A"/>
    <n v="1"/>
    <n v="0"/>
    <s v=""/>
    <s v=""/>
    <n v="0"/>
    <n v="0"/>
    <n v="0"/>
    <n v="0"/>
    <n v="0"/>
    <n v="0"/>
    <n v="0"/>
    <m/>
    <n v="0"/>
    <n v="0"/>
    <m/>
    <n v="0"/>
    <n v="0"/>
    <m/>
    <m/>
    <m/>
    <m/>
    <n v="0"/>
    <n v="0"/>
    <n v="0"/>
    <n v="0"/>
    <n v="0"/>
    <n v="0"/>
  </r>
  <r>
    <n v="80"/>
    <m/>
    <m/>
    <m/>
    <m/>
    <m/>
    <m/>
    <m/>
    <m/>
    <m/>
    <m/>
    <m/>
    <m/>
    <m/>
    <m/>
    <m/>
    <n v="0"/>
    <s v=""/>
    <s v=""/>
    <n v="0"/>
    <m/>
    <m/>
    <m/>
    <x v="0"/>
    <m/>
    <m/>
    <m/>
    <m/>
    <m/>
    <n v="43291"/>
    <s v="Overdue"/>
    <e v="#N/A"/>
    <n v="1"/>
    <n v="0"/>
    <s v=""/>
    <s v=""/>
    <n v="0"/>
    <n v="0"/>
    <n v="0"/>
    <n v="0"/>
    <n v="0"/>
    <n v="0"/>
    <n v="0"/>
    <m/>
    <n v="0"/>
    <n v="0"/>
    <m/>
    <n v="0"/>
    <n v="0"/>
    <m/>
    <m/>
    <m/>
    <m/>
    <n v="0"/>
    <n v="0"/>
    <n v="0"/>
    <n v="0"/>
    <n v="0"/>
    <n v="0"/>
  </r>
  <r>
    <n v="81"/>
    <m/>
    <m/>
    <m/>
    <m/>
    <m/>
    <m/>
    <m/>
    <m/>
    <m/>
    <m/>
    <m/>
    <m/>
    <s v=""/>
    <s v=""/>
    <n v="0"/>
    <n v="0"/>
    <s v=""/>
    <s v=""/>
    <n v="0"/>
    <m/>
    <m/>
    <m/>
    <x v="0"/>
    <m/>
    <m/>
    <m/>
    <m/>
    <m/>
    <n v="43291"/>
    <s v="Overdue"/>
    <e v="#N/A"/>
    <n v="1"/>
    <n v="0"/>
    <s v=""/>
    <s v=""/>
    <n v="0"/>
    <n v="0"/>
    <n v="0"/>
    <n v="0"/>
    <n v="0"/>
    <n v="0"/>
    <n v="0"/>
    <m/>
    <n v="0"/>
    <n v="0"/>
    <m/>
    <n v="0"/>
    <n v="0"/>
    <m/>
    <m/>
    <m/>
    <m/>
    <n v="0"/>
    <n v="0"/>
    <n v="0"/>
    <n v="0"/>
    <n v="0"/>
    <n v="0"/>
  </r>
  <r>
    <n v="82"/>
    <m/>
    <m/>
    <m/>
    <m/>
    <m/>
    <m/>
    <m/>
    <m/>
    <m/>
    <m/>
    <m/>
    <m/>
    <s v=""/>
    <s v=""/>
    <n v="0"/>
    <n v="0"/>
    <s v=""/>
    <s v=""/>
    <n v="0"/>
    <m/>
    <m/>
    <m/>
    <x v="0"/>
    <m/>
    <m/>
    <m/>
    <m/>
    <m/>
    <n v="43291"/>
    <s v="Overdue"/>
    <e v="#N/A"/>
    <n v="1"/>
    <n v="0"/>
    <s v=""/>
    <s v=""/>
    <n v="0"/>
    <n v="0"/>
    <n v="0"/>
    <n v="0"/>
    <n v="0"/>
    <n v="0"/>
    <n v="0"/>
    <m/>
    <n v="0"/>
    <n v="0"/>
    <m/>
    <n v="0"/>
    <n v="0"/>
    <m/>
    <m/>
    <m/>
    <m/>
    <n v="0"/>
    <n v="0"/>
    <n v="0"/>
    <n v="0"/>
    <n v="0"/>
    <n v="0"/>
  </r>
  <r>
    <n v="83"/>
    <m/>
    <m/>
    <m/>
    <m/>
    <m/>
    <m/>
    <m/>
    <m/>
    <m/>
    <m/>
    <m/>
    <m/>
    <s v=""/>
    <s v=""/>
    <n v="0"/>
    <n v="0"/>
    <s v=""/>
    <s v=""/>
    <n v="0"/>
    <m/>
    <m/>
    <m/>
    <x v="0"/>
    <m/>
    <m/>
    <m/>
    <m/>
    <m/>
    <n v="43291"/>
    <s v="Overdue"/>
    <e v="#N/A"/>
    <n v="1"/>
    <n v="0"/>
    <s v=""/>
    <s v=""/>
    <n v="0"/>
    <n v="0"/>
    <n v="0"/>
    <n v="0"/>
    <n v="0"/>
    <n v="0"/>
    <n v="0"/>
    <m/>
    <n v="0"/>
    <n v="0"/>
    <m/>
    <n v="0"/>
    <n v="0"/>
    <m/>
    <m/>
    <m/>
    <m/>
    <n v="0"/>
    <n v="0"/>
    <n v="0"/>
    <n v="0"/>
    <n v="0"/>
    <n v="0"/>
  </r>
  <r>
    <n v="84"/>
    <m/>
    <m/>
    <m/>
    <m/>
    <m/>
    <m/>
    <m/>
    <m/>
    <m/>
    <m/>
    <m/>
    <m/>
    <s v=""/>
    <s v=""/>
    <n v="0"/>
    <n v="0"/>
    <s v=""/>
    <s v=""/>
    <n v="0"/>
    <m/>
    <m/>
    <m/>
    <x v="0"/>
    <m/>
    <m/>
    <m/>
    <m/>
    <m/>
    <n v="43291"/>
    <s v="Overdue"/>
    <e v="#N/A"/>
    <n v="1"/>
    <n v="0"/>
    <s v=""/>
    <s v=""/>
    <n v="0"/>
    <n v="0"/>
    <n v="0"/>
    <n v="0"/>
    <n v="0"/>
    <n v="0"/>
    <n v="0"/>
    <m/>
    <n v="0"/>
    <n v="0"/>
    <m/>
    <n v="0"/>
    <n v="0"/>
    <m/>
    <m/>
    <m/>
    <m/>
    <n v="0"/>
    <n v="0"/>
    <n v="0"/>
    <n v="0"/>
    <n v="0"/>
    <n v="0"/>
  </r>
  <r>
    <n v="85"/>
    <m/>
    <m/>
    <m/>
    <m/>
    <m/>
    <m/>
    <m/>
    <m/>
    <m/>
    <m/>
    <m/>
    <m/>
    <s v=""/>
    <s v=""/>
    <n v="0"/>
    <n v="0"/>
    <s v=""/>
    <s v=""/>
    <n v="0"/>
    <m/>
    <m/>
    <m/>
    <x v="0"/>
    <m/>
    <m/>
    <m/>
    <m/>
    <m/>
    <n v="43291"/>
    <s v="Overdue"/>
    <e v="#N/A"/>
    <n v="1"/>
    <n v="0"/>
    <s v=""/>
    <s v=""/>
    <n v="0"/>
    <n v="0"/>
    <n v="0"/>
    <n v="0"/>
    <n v="0"/>
    <n v="0"/>
    <n v="0"/>
    <m/>
    <n v="0"/>
    <n v="0"/>
    <m/>
    <n v="0"/>
    <n v="0"/>
    <m/>
    <m/>
    <m/>
    <m/>
    <n v="0"/>
    <n v="0"/>
    <n v="0"/>
    <n v="0"/>
    <n v="0"/>
    <n v="0"/>
  </r>
  <r>
    <n v="86"/>
    <m/>
    <m/>
    <m/>
    <m/>
    <m/>
    <m/>
    <m/>
    <m/>
    <m/>
    <m/>
    <m/>
    <m/>
    <s v=""/>
    <s v=""/>
    <n v="0"/>
    <n v="0"/>
    <s v=""/>
    <s v=""/>
    <n v="0"/>
    <m/>
    <m/>
    <m/>
    <x v="0"/>
    <m/>
    <m/>
    <m/>
    <m/>
    <m/>
    <n v="43291"/>
    <s v="Overdue"/>
    <e v="#N/A"/>
    <n v="1"/>
    <n v="0"/>
    <s v=""/>
    <s v=""/>
    <n v="0"/>
    <n v="0"/>
    <n v="0"/>
    <n v="0"/>
    <n v="0"/>
    <n v="0"/>
    <n v="0"/>
    <m/>
    <n v="0"/>
    <n v="0"/>
    <m/>
    <n v="0"/>
    <n v="0"/>
    <m/>
    <m/>
    <m/>
    <m/>
    <n v="0"/>
    <n v="0"/>
    <n v="0"/>
    <n v="0"/>
    <n v="0"/>
    <n v="0"/>
  </r>
  <r>
    <n v="87"/>
    <m/>
    <m/>
    <m/>
    <m/>
    <m/>
    <m/>
    <m/>
    <m/>
    <m/>
    <m/>
    <m/>
    <m/>
    <s v=""/>
    <s v=""/>
    <n v="0"/>
    <n v="0"/>
    <s v=""/>
    <s v=""/>
    <n v="0"/>
    <m/>
    <m/>
    <m/>
    <x v="0"/>
    <m/>
    <m/>
    <m/>
    <m/>
    <m/>
    <n v="43291"/>
    <s v="Overdue"/>
    <e v="#N/A"/>
    <n v="1"/>
    <n v="0"/>
    <s v=""/>
    <s v=""/>
    <n v="0"/>
    <n v="0"/>
    <n v="0"/>
    <n v="0"/>
    <n v="0"/>
    <n v="0"/>
    <n v="0"/>
    <m/>
    <n v="0"/>
    <n v="0"/>
    <m/>
    <n v="0"/>
    <n v="0"/>
    <m/>
    <m/>
    <m/>
    <m/>
    <n v="0"/>
    <n v="0"/>
    <n v="0"/>
    <n v="0"/>
    <n v="0"/>
    <n v="0"/>
  </r>
  <r>
    <n v="88"/>
    <m/>
    <m/>
    <m/>
    <m/>
    <m/>
    <m/>
    <m/>
    <m/>
    <m/>
    <m/>
    <m/>
    <m/>
    <s v=""/>
    <s v=""/>
    <n v="0"/>
    <n v="0"/>
    <s v=""/>
    <s v=""/>
    <n v="0"/>
    <m/>
    <m/>
    <m/>
    <x v="0"/>
    <m/>
    <m/>
    <m/>
    <m/>
    <m/>
    <n v="43291"/>
    <s v="Overdue"/>
    <e v="#N/A"/>
    <n v="1"/>
    <n v="0"/>
    <s v=""/>
    <s v=""/>
    <n v="0"/>
    <n v="0"/>
    <n v="0"/>
    <n v="0"/>
    <n v="0"/>
    <n v="0"/>
    <n v="0"/>
    <m/>
    <n v="0"/>
    <n v="0"/>
    <m/>
    <n v="0"/>
    <n v="0"/>
    <m/>
    <m/>
    <m/>
    <m/>
    <n v="0"/>
    <n v="0"/>
    <n v="0"/>
    <n v="0"/>
    <n v="0"/>
    <n v="0"/>
  </r>
  <r>
    <n v="89"/>
    <m/>
    <m/>
    <m/>
    <m/>
    <m/>
    <m/>
    <m/>
    <m/>
    <m/>
    <m/>
    <m/>
    <m/>
    <s v=""/>
    <s v=""/>
    <n v="0"/>
    <n v="0"/>
    <s v=""/>
    <s v=""/>
    <n v="0"/>
    <m/>
    <m/>
    <m/>
    <x v="0"/>
    <m/>
    <m/>
    <m/>
    <m/>
    <m/>
    <n v="43291"/>
    <s v="Overdue"/>
    <e v="#N/A"/>
    <n v="1"/>
    <n v="0"/>
    <s v=""/>
    <s v=""/>
    <n v="0"/>
    <n v="0"/>
    <n v="0"/>
    <n v="0"/>
    <n v="0"/>
    <n v="0"/>
    <n v="0"/>
    <m/>
    <n v="0"/>
    <n v="0"/>
    <m/>
    <n v="0"/>
    <n v="0"/>
    <m/>
    <m/>
    <m/>
    <m/>
    <n v="0"/>
    <n v="0"/>
    <n v="0"/>
    <n v="0"/>
    <n v="0"/>
    <n v="0"/>
  </r>
  <r>
    <n v="90"/>
    <m/>
    <m/>
    <m/>
    <m/>
    <m/>
    <m/>
    <m/>
    <m/>
    <m/>
    <m/>
    <m/>
    <m/>
    <s v=""/>
    <s v=""/>
    <n v="0"/>
    <n v="0"/>
    <s v=""/>
    <s v=""/>
    <n v="0"/>
    <m/>
    <m/>
    <m/>
    <x v="0"/>
    <m/>
    <m/>
    <m/>
    <m/>
    <m/>
    <n v="43291"/>
    <s v="Overdue"/>
    <e v="#N/A"/>
    <n v="1"/>
    <n v="0"/>
    <s v=""/>
    <s v=""/>
    <n v="0"/>
    <n v="0"/>
    <n v="0"/>
    <n v="0"/>
    <n v="0"/>
    <n v="0"/>
    <n v="0"/>
    <m/>
    <n v="0"/>
    <n v="0"/>
    <m/>
    <n v="0"/>
    <n v="0"/>
    <m/>
    <m/>
    <m/>
    <m/>
    <n v="0"/>
    <n v="0"/>
    <n v="0"/>
    <n v="0"/>
    <n v="0"/>
    <n v="0"/>
  </r>
  <r>
    <n v="91"/>
    <m/>
    <m/>
    <m/>
    <m/>
    <m/>
    <m/>
    <m/>
    <m/>
    <m/>
    <m/>
    <m/>
    <m/>
    <s v=""/>
    <s v=""/>
    <n v="0"/>
    <n v="0"/>
    <s v=""/>
    <s v=""/>
    <n v="0"/>
    <m/>
    <m/>
    <m/>
    <x v="0"/>
    <m/>
    <m/>
    <m/>
    <m/>
    <m/>
    <n v="43291"/>
    <s v="Overdue"/>
    <e v="#N/A"/>
    <n v="1"/>
    <n v="0"/>
    <s v=""/>
    <s v=""/>
    <n v="0"/>
    <n v="0"/>
    <n v="0"/>
    <n v="0"/>
    <n v="0"/>
    <n v="0"/>
    <n v="0"/>
    <m/>
    <n v="0"/>
    <n v="0"/>
    <m/>
    <n v="0"/>
    <n v="0"/>
    <m/>
    <m/>
    <m/>
    <m/>
    <n v="0"/>
    <n v="0"/>
    <n v="0"/>
    <n v="0"/>
    <n v="0"/>
    <n v="0"/>
  </r>
  <r>
    <n v="92"/>
    <m/>
    <m/>
    <m/>
    <m/>
    <m/>
    <m/>
    <m/>
    <m/>
    <m/>
    <m/>
    <m/>
    <m/>
    <s v=""/>
    <s v=""/>
    <n v="0"/>
    <n v="0"/>
    <s v=""/>
    <s v=""/>
    <n v="0"/>
    <m/>
    <m/>
    <m/>
    <x v="0"/>
    <m/>
    <m/>
    <m/>
    <m/>
    <m/>
    <n v="43291"/>
    <s v="Overdue"/>
    <e v="#N/A"/>
    <n v="1"/>
    <n v="0"/>
    <s v=""/>
    <s v=""/>
    <n v="0"/>
    <n v="0"/>
    <n v="0"/>
    <n v="0"/>
    <n v="0"/>
    <n v="0"/>
    <n v="0"/>
    <m/>
    <n v="0"/>
    <n v="0"/>
    <m/>
    <n v="0"/>
    <n v="0"/>
    <m/>
    <m/>
    <m/>
    <m/>
    <n v="0"/>
    <n v="0"/>
    <n v="0"/>
    <n v="0"/>
    <n v="0"/>
    <n v="0"/>
  </r>
  <r>
    <n v="93"/>
    <m/>
    <m/>
    <m/>
    <m/>
    <m/>
    <m/>
    <m/>
    <m/>
    <m/>
    <m/>
    <m/>
    <m/>
    <s v=""/>
    <s v=""/>
    <n v="0"/>
    <n v="0"/>
    <s v=""/>
    <s v=""/>
    <n v="0"/>
    <m/>
    <m/>
    <m/>
    <x v="0"/>
    <m/>
    <m/>
    <m/>
    <m/>
    <m/>
    <n v="43291"/>
    <s v="Overdue"/>
    <e v="#N/A"/>
    <n v="1"/>
    <n v="0"/>
    <s v=""/>
    <s v=""/>
    <n v="0"/>
    <n v="0"/>
    <n v="0"/>
    <n v="0"/>
    <n v="0"/>
    <n v="0"/>
    <n v="0"/>
    <m/>
    <n v="0"/>
    <n v="0"/>
    <m/>
    <n v="0"/>
    <n v="0"/>
    <m/>
    <m/>
    <m/>
    <m/>
    <n v="0"/>
    <n v="0"/>
    <n v="0"/>
    <n v="0"/>
    <n v="0"/>
    <n v="0"/>
  </r>
  <r>
    <n v="94"/>
    <m/>
    <m/>
    <m/>
    <m/>
    <m/>
    <m/>
    <m/>
    <m/>
    <m/>
    <m/>
    <m/>
    <m/>
    <s v=""/>
    <s v=""/>
    <n v="0"/>
    <n v="0"/>
    <s v=""/>
    <s v=""/>
    <n v="0"/>
    <m/>
    <m/>
    <m/>
    <x v="0"/>
    <m/>
    <m/>
    <m/>
    <m/>
    <m/>
    <n v="43291"/>
    <s v="Overdue"/>
    <e v="#N/A"/>
    <n v="1"/>
    <n v="0"/>
    <s v=""/>
    <s v=""/>
    <n v="0"/>
    <n v="0"/>
    <n v="0"/>
    <n v="0"/>
    <n v="0"/>
    <n v="0"/>
    <n v="0"/>
    <m/>
    <n v="0"/>
    <n v="0"/>
    <m/>
    <n v="0"/>
    <n v="0"/>
    <m/>
    <m/>
    <m/>
    <m/>
    <n v="0"/>
    <n v="0"/>
    <n v="0"/>
    <n v="0"/>
    <n v="0"/>
    <n v="0"/>
  </r>
  <r>
    <n v="95"/>
    <m/>
    <m/>
    <m/>
    <m/>
    <m/>
    <m/>
    <m/>
    <m/>
    <m/>
    <m/>
    <m/>
    <m/>
    <s v=""/>
    <s v=""/>
    <n v="0"/>
    <n v="0"/>
    <s v=""/>
    <s v=""/>
    <n v="0"/>
    <m/>
    <m/>
    <m/>
    <x v="0"/>
    <m/>
    <m/>
    <m/>
    <m/>
    <m/>
    <n v="43291"/>
    <s v="Overdue"/>
    <e v="#N/A"/>
    <n v="1"/>
    <n v="0"/>
    <s v=""/>
    <s v=""/>
    <n v="0"/>
    <n v="0"/>
    <n v="0"/>
    <n v="0"/>
    <n v="0"/>
    <n v="0"/>
    <n v="0"/>
    <m/>
    <n v="0"/>
    <n v="0"/>
    <m/>
    <n v="0"/>
    <n v="0"/>
    <m/>
    <m/>
    <m/>
    <m/>
    <n v="0"/>
    <n v="0"/>
    <n v="0"/>
    <n v="0"/>
    <n v="0"/>
    <n v="0"/>
  </r>
  <r>
    <n v="96"/>
    <m/>
    <m/>
    <m/>
    <m/>
    <m/>
    <m/>
    <m/>
    <m/>
    <m/>
    <m/>
    <m/>
    <m/>
    <s v=""/>
    <s v=""/>
    <n v="0"/>
    <n v="0"/>
    <s v=""/>
    <s v=""/>
    <n v="0"/>
    <m/>
    <m/>
    <m/>
    <x v="0"/>
    <m/>
    <m/>
    <m/>
    <m/>
    <m/>
    <n v="43291"/>
    <s v="Overdue"/>
    <e v="#N/A"/>
    <n v="1"/>
    <n v="0"/>
    <s v=""/>
    <s v=""/>
    <n v="0"/>
    <n v="0"/>
    <n v="0"/>
    <n v="0"/>
    <n v="0"/>
    <n v="0"/>
    <n v="0"/>
    <m/>
    <n v="0"/>
    <n v="0"/>
    <m/>
    <n v="0"/>
    <n v="0"/>
    <m/>
    <m/>
    <m/>
    <m/>
    <n v="0"/>
    <n v="0"/>
    <n v="0"/>
    <n v="0"/>
    <n v="0"/>
    <n v="0"/>
  </r>
  <r>
    <n v="97"/>
    <m/>
    <m/>
    <m/>
    <m/>
    <m/>
    <m/>
    <m/>
    <m/>
    <m/>
    <m/>
    <m/>
    <m/>
    <s v=""/>
    <s v=""/>
    <n v="0"/>
    <n v="0"/>
    <s v=""/>
    <s v=""/>
    <n v="0"/>
    <m/>
    <m/>
    <m/>
    <x v="0"/>
    <m/>
    <m/>
    <m/>
    <m/>
    <m/>
    <n v="43291"/>
    <s v="Overdue"/>
    <e v="#N/A"/>
    <n v="1"/>
    <n v="0"/>
    <s v=""/>
    <s v=""/>
    <n v="0"/>
    <n v="0"/>
    <n v="0"/>
    <n v="0"/>
    <n v="0"/>
    <n v="0"/>
    <n v="0"/>
    <m/>
    <n v="0"/>
    <n v="0"/>
    <m/>
    <n v="0"/>
    <n v="0"/>
    <m/>
    <m/>
    <m/>
    <m/>
    <n v="0"/>
    <n v="0"/>
    <n v="0"/>
    <n v="0"/>
    <n v="0"/>
    <n v="0"/>
  </r>
  <r>
    <n v="98"/>
    <m/>
    <m/>
    <m/>
    <m/>
    <m/>
    <m/>
    <m/>
    <m/>
    <m/>
    <m/>
    <m/>
    <m/>
    <s v=""/>
    <s v=""/>
    <n v="0"/>
    <n v="0"/>
    <s v=""/>
    <s v=""/>
    <n v="0"/>
    <m/>
    <m/>
    <m/>
    <x v="0"/>
    <m/>
    <m/>
    <m/>
    <m/>
    <m/>
    <n v="43291"/>
    <s v="Overdue"/>
    <e v="#N/A"/>
    <n v="1"/>
    <n v="0"/>
    <s v=""/>
    <s v=""/>
    <n v="0"/>
    <n v="0"/>
    <n v="0"/>
    <n v="0"/>
    <n v="0"/>
    <n v="0"/>
    <n v="0"/>
    <m/>
    <n v="0"/>
    <n v="0"/>
    <m/>
    <n v="0"/>
    <n v="0"/>
    <m/>
    <m/>
    <m/>
    <m/>
    <n v="0"/>
    <n v="0"/>
    <n v="0"/>
    <n v="0"/>
    <n v="0"/>
    <n v="0"/>
  </r>
  <r>
    <n v="99"/>
    <m/>
    <m/>
    <m/>
    <m/>
    <m/>
    <m/>
    <m/>
    <m/>
    <m/>
    <m/>
    <m/>
    <m/>
    <s v=""/>
    <s v=""/>
    <n v="0"/>
    <n v="0"/>
    <s v=""/>
    <s v=""/>
    <n v="0"/>
    <m/>
    <m/>
    <m/>
    <x v="0"/>
    <m/>
    <m/>
    <m/>
    <m/>
    <m/>
    <n v="43291"/>
    <s v="Overdue"/>
    <e v="#N/A"/>
    <n v="1"/>
    <n v="0"/>
    <s v=""/>
    <s v=""/>
    <n v="0"/>
    <n v="0"/>
    <n v="0"/>
    <n v="0"/>
    <n v="0"/>
    <n v="0"/>
    <n v="0"/>
    <m/>
    <n v="0"/>
    <n v="0"/>
    <m/>
    <n v="0"/>
    <n v="0"/>
    <m/>
    <m/>
    <m/>
    <m/>
    <n v="0"/>
    <n v="0"/>
    <n v="0"/>
    <n v="0"/>
    <n v="0"/>
    <n v="0"/>
  </r>
  <r>
    <n v="100"/>
    <m/>
    <m/>
    <m/>
    <m/>
    <m/>
    <m/>
    <m/>
    <m/>
    <m/>
    <m/>
    <m/>
    <m/>
    <s v=""/>
    <s v=""/>
    <n v="0"/>
    <n v="0"/>
    <s v=""/>
    <s v=""/>
    <n v="0"/>
    <m/>
    <m/>
    <m/>
    <x v="0"/>
    <m/>
    <m/>
    <m/>
    <m/>
    <m/>
    <n v="43291"/>
    <s v="Overdue"/>
    <e v="#N/A"/>
    <n v="1"/>
    <n v="0"/>
    <s v=""/>
    <s v=""/>
    <n v="0"/>
    <n v="0"/>
    <n v="0"/>
    <n v="0"/>
    <n v="0"/>
    <n v="0"/>
    <n v="0"/>
    <m/>
    <n v="0"/>
    <n v="0"/>
    <m/>
    <n v="0"/>
    <n v="0"/>
    <m/>
    <m/>
    <m/>
    <m/>
    <n v="0"/>
    <n v="0"/>
    <n v="0"/>
    <n v="0"/>
    <n v="0"/>
    <n v="0"/>
  </r>
  <r>
    <s v="add…"/>
    <m/>
    <m/>
    <m/>
    <m/>
    <m/>
    <m/>
    <m/>
    <m/>
    <m/>
    <m/>
    <m/>
    <m/>
    <s v=""/>
    <s v=""/>
    <n v="0"/>
    <n v="0"/>
    <s v=""/>
    <s v=""/>
    <n v="0"/>
    <m/>
    <m/>
    <m/>
    <x v="0"/>
    <m/>
    <m/>
    <m/>
    <m/>
    <m/>
    <n v="43291"/>
    <s v="Overdue"/>
    <e v="#N/A"/>
    <n v="1"/>
    <n v="0"/>
    <s v=""/>
    <s v=""/>
    <n v="0"/>
    <n v="0"/>
    <n v="0"/>
    <n v="0"/>
    <n v="0"/>
    <n v="0"/>
    <n v="0"/>
    <m/>
    <n v="0"/>
    <n v="0"/>
    <m/>
    <n v="0"/>
    <n v="0"/>
    <m/>
    <m/>
    <m/>
    <m/>
    <n v="0"/>
    <n v="0"/>
    <n v="0"/>
    <n v="0"/>
    <n v="0"/>
    <n v="0"/>
  </r>
  <r>
    <s v="add…"/>
    <m/>
    <m/>
    <m/>
    <m/>
    <m/>
    <m/>
    <m/>
    <m/>
    <m/>
    <m/>
    <m/>
    <m/>
    <s v=""/>
    <s v=""/>
    <n v="0"/>
    <n v="0"/>
    <s v=""/>
    <s v=""/>
    <n v="0"/>
    <m/>
    <m/>
    <m/>
    <x v="0"/>
    <m/>
    <m/>
    <m/>
    <m/>
    <m/>
    <n v="43291"/>
    <s v="Overdue"/>
    <e v="#N/A"/>
    <n v="1"/>
    <n v="0"/>
    <s v=""/>
    <s v=""/>
    <n v="0"/>
    <n v="0"/>
    <n v="0"/>
    <n v="0"/>
    <n v="0"/>
    <n v="0"/>
    <n v="0"/>
    <m/>
    <n v="0"/>
    <n v="0"/>
    <m/>
    <n v="0"/>
    <n v="0"/>
    <m/>
    <m/>
    <m/>
    <m/>
    <n v="0"/>
    <n v="0"/>
    <n v="0"/>
    <n v="0"/>
    <n v="0"/>
    <n v="0"/>
  </r>
  <r>
    <s v="add…"/>
    <m/>
    <m/>
    <m/>
    <m/>
    <m/>
    <m/>
    <m/>
    <m/>
    <m/>
    <m/>
    <m/>
    <m/>
    <s v=""/>
    <s v=""/>
    <n v="0"/>
    <n v="0"/>
    <s v=""/>
    <s v=""/>
    <n v="0"/>
    <m/>
    <m/>
    <m/>
    <x v="0"/>
    <m/>
    <m/>
    <m/>
    <m/>
    <m/>
    <n v="43291"/>
    <s v="Overdue"/>
    <e v="#N/A"/>
    <n v="1"/>
    <n v="0"/>
    <s v=""/>
    <s v=""/>
    <n v="0"/>
    <n v="0"/>
    <n v="0"/>
    <n v="0"/>
    <n v="0"/>
    <n v="0"/>
    <n v="0"/>
    <m/>
    <n v="0"/>
    <n v="0"/>
    <m/>
    <n v="0"/>
    <n v="0"/>
    <m/>
    <m/>
    <m/>
    <m/>
    <n v="0"/>
    <n v="0"/>
    <n v="0"/>
    <n v="0"/>
    <n v="0"/>
    <n v="0"/>
  </r>
  <r>
    <s v="add…"/>
    <m/>
    <m/>
    <m/>
    <m/>
    <m/>
    <m/>
    <m/>
    <m/>
    <m/>
    <m/>
    <m/>
    <m/>
    <s v=""/>
    <s v=""/>
    <n v="0"/>
    <n v="0"/>
    <s v=""/>
    <s v=""/>
    <n v="0"/>
    <m/>
    <m/>
    <m/>
    <x v="0"/>
    <m/>
    <m/>
    <m/>
    <m/>
    <m/>
    <n v="43291"/>
    <s v="Overdue"/>
    <e v="#N/A"/>
    <n v="1"/>
    <n v="0"/>
    <s v=""/>
    <s v=""/>
    <n v="0"/>
    <n v="0"/>
    <n v="0"/>
    <n v="0"/>
    <n v="0"/>
    <n v="0"/>
    <n v="0"/>
    <m/>
    <n v="0"/>
    <n v="0"/>
    <m/>
    <n v="0"/>
    <n v="0"/>
    <m/>
    <m/>
    <m/>
    <m/>
    <n v="0"/>
    <n v="0"/>
    <n v="0"/>
    <n v="0"/>
    <n v="0"/>
    <n v="0"/>
  </r>
  <r>
    <s v="add…"/>
    <m/>
    <m/>
    <m/>
    <m/>
    <m/>
    <m/>
    <m/>
    <m/>
    <m/>
    <m/>
    <m/>
    <m/>
    <s v=""/>
    <s v=""/>
    <n v="0"/>
    <n v="0"/>
    <s v=""/>
    <s v=""/>
    <n v="0"/>
    <m/>
    <m/>
    <m/>
    <x v="0"/>
    <m/>
    <m/>
    <m/>
    <m/>
    <m/>
    <n v="43291"/>
    <s v="Overdue"/>
    <e v="#N/A"/>
    <n v="1"/>
    <n v="0"/>
    <s v=""/>
    <s v=""/>
    <n v="0"/>
    <n v="0"/>
    <n v="0"/>
    <n v="0"/>
    <n v="0"/>
    <n v="0"/>
    <n v="0"/>
    <m/>
    <n v="0"/>
    <n v="0"/>
    <m/>
    <n v="0"/>
    <n v="0"/>
    <m/>
    <m/>
    <m/>
    <m/>
    <n v="0"/>
    <n v="0"/>
    <n v="0"/>
    <n v="0"/>
    <n v="0"/>
    <n v="0"/>
  </r>
  <r>
    <s v="add…"/>
    <m/>
    <m/>
    <m/>
    <m/>
    <m/>
    <m/>
    <m/>
    <m/>
    <m/>
    <m/>
    <m/>
    <m/>
    <s v=""/>
    <s v=""/>
    <n v="0"/>
    <n v="0"/>
    <s v=""/>
    <s v=""/>
    <n v="0"/>
    <m/>
    <m/>
    <m/>
    <x v="0"/>
    <m/>
    <m/>
    <m/>
    <m/>
    <m/>
    <n v="43291"/>
    <s v="Overdue"/>
    <e v="#N/A"/>
    <n v="1"/>
    <n v="0"/>
    <s v=""/>
    <s v=""/>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3" applyNumberFormats="0" applyBorderFormats="0" applyFontFormats="0" applyPatternFormats="0" applyAlignmentFormats="0" applyWidthHeightFormats="1" dataCaption=" " updatedVersion="4" minRefreshableVersion="3" showMemberPropertyTips="0" itemPrintTitles="1" createdVersion="4" indent="0" compact="0" compactData="0" gridDropZones="1">
  <location ref="B4:G6" firstHeaderRow="1" firstDataRow="2" firstDataCol="1"/>
  <pivotFields count="59">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44" outline="0" subtotalTop="0" showAll="0" includeNewItemsInFilter="1" defaultSubtotal="0"/>
    <pivotField dataField="1" compact="0" numFmtId="44" outline="0" subtotalTop="0" showAll="0" includeNewItemsInFilter="1"/>
    <pivotField compact="0" outline="0" subtotalTop="0" showAll="0" includeNewItemsInFilter="1"/>
    <pivotField compact="0" outline="0" subtotalTop="0" showAll="0" includeNewItemsInFilter="1"/>
    <pivotField compact="0" numFmtId="166"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6">
        <item m="1" x="5"/>
        <item m="1" x="1"/>
        <item m="1" x="14"/>
        <item m="1" x="3"/>
        <item h="1" x="0"/>
        <item m="1" x="8"/>
        <item m="1" x="4"/>
        <item m="1" x="2"/>
        <item m="1" x="11"/>
        <item m="1" x="13"/>
        <item m="1" x="7"/>
        <item m="1" x="12"/>
        <item m="1" x="10"/>
        <item m="1" x="9"/>
        <item m="1"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65" outline="0" subtotalTop="0" showAll="0" includeNewItemsInFilter="1"/>
    <pivotField compact="0" outline="0" subtotalTop="0" showAll="0" includeNewItemsInFilter="1"/>
    <pivotField compact="0" outline="0" showAll="0" defaultSubtotal="0"/>
    <pivotField dataField="1" compact="0" outline="0" subtotalTop="0" showAll="0" includeNewItemsInFilter="1"/>
    <pivotField compact="0" numFmtId="165" outline="0" showAll="0" defaultSubtotal="0"/>
    <pivotField dataField="1" compact="0" outline="0" subtotalTop="0" showAll="0" includeNewItemsInFilter="1"/>
    <pivotField compact="0" outline="0" subtotalTop="0" showAll="0" includeNewItemsInFilter="1" defaultSubtotal="0"/>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4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44" outline="0" subtotalTop="0" showAll="0" includeNewItemsInFilter="1"/>
    <pivotField compact="0" numFmtId="44" outline="0" subtotalTop="0" showAll="0" includeNewItemsInFilter="1"/>
    <pivotField compact="0" numFmtId="44" outline="0" subtotalTop="0" showAll="0" includeNewItemsInFilter="1"/>
    <pivotField compact="0" numFmtId="44" outline="0" subtotalTop="0" showAll="0" includeNewItemsInFilter="1"/>
    <pivotField compact="0" numFmtId="44" outline="0" showAll="0" defaultSubtotal="0"/>
    <pivotField dataField="1" compact="0" numFmtId="44" outline="0" subtotalTop="0" showAll="0" includeNewItemsInFilter="1"/>
  </pivotFields>
  <rowFields count="1">
    <field x="23"/>
  </rowFields>
  <rowItems count="1">
    <i t="grand">
      <x/>
    </i>
  </rowItems>
  <colFields count="1">
    <field x="-2"/>
  </colFields>
  <colItems count="5">
    <i>
      <x/>
    </i>
    <i i="1">
      <x v="1"/>
    </i>
    <i i="2">
      <x v="2"/>
    </i>
    <i i="3">
      <x v="3"/>
    </i>
    <i i="4">
      <x v="4"/>
    </i>
  </colItems>
  <dataFields count="5">
    <dataField name="Projects" fld="0" subtotal="count" baseField="0" baseItem="0"/>
    <dataField name="Flagged Red" fld="34" baseField="22" baseItem="0"/>
    <dataField name="Projected cost savings" fld="16" baseField="0" baseItem="0" numFmtId="44"/>
    <dataField name="Cost savings achieved to date" fld="58" baseField="0" baseItem="0" numFmtId="44"/>
    <dataField name="Updates overdue" fld="32" baseField="22" baseItem="0"/>
  </dataFields>
  <formats count="9">
    <format dxfId="40">
      <pivotArea outline="0" fieldPosition="0"/>
    </format>
    <format dxfId="39">
      <pivotArea field="-2" type="button" dataOnly="0" labelOnly="1" outline="0" axis="axisCol" fieldPosition="0"/>
    </format>
    <format dxfId="38">
      <pivotArea type="topRight" dataOnly="0" labelOnly="1" outline="0" fieldPosition="0"/>
    </format>
    <format dxfId="37">
      <pivotArea dataOnly="0" labelOnly="1" outline="0" fieldPosition="0">
        <references count="1">
          <reference field="4294967294" count="5">
            <x v="0"/>
            <x v="1"/>
            <x v="2"/>
            <x v="3"/>
            <x v="4"/>
          </reference>
        </references>
      </pivotArea>
    </format>
    <format dxfId="36">
      <pivotArea dataOnly="0" labelOnly="1" outline="0" fieldPosition="0">
        <references count="1">
          <reference field="4294967294" count="5">
            <x v="0"/>
            <x v="1"/>
            <x v="2"/>
            <x v="3"/>
            <x v="4"/>
          </reference>
        </references>
      </pivotArea>
    </format>
    <format dxfId="35">
      <pivotArea dataOnly="0" labelOnly="1" outline="0" fieldPosition="0">
        <references count="1">
          <reference field="4294967294" count="5">
            <x v="0"/>
            <x v="1"/>
            <x v="2"/>
            <x v="3"/>
            <x v="4"/>
          </reference>
        </references>
      </pivotArea>
    </format>
    <format dxfId="34">
      <pivotArea outline="0" fieldPosition="0"/>
    </format>
    <format dxfId="33">
      <pivotArea outline="0" fieldPosition="0"/>
    </format>
    <format dxfId="32">
      <pivotArea outline="0" collapsedLevelsAreSubtotals="1" fieldPosition="0">
        <references count="1">
          <reference field="4294967294" count="2" selected="0">
            <x v="2"/>
            <x v="3"/>
          </reference>
        </references>
      </pivotArea>
    </format>
  </formats>
  <pivotTableStyleInfo name="PivotStyleLight27"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T28"/>
  <sheetViews>
    <sheetView showGridLines="0" showRowColHeaders="0" zoomScale="104" zoomScaleNormal="104" zoomScaleSheetLayoutView="110" workbookViewId="0">
      <selection activeCell="T21" sqref="T21"/>
    </sheetView>
  </sheetViews>
  <sheetFormatPr defaultRowHeight="12.75" x14ac:dyDescent="0.2"/>
  <cols>
    <col min="1" max="1" width="3.42578125" customWidth="1"/>
    <col min="2" max="2" width="16.140625" customWidth="1"/>
    <col min="3" max="3" width="16.5703125" customWidth="1"/>
    <col min="4" max="4" width="14.140625" customWidth="1"/>
    <col min="5" max="5" width="1.5703125" customWidth="1"/>
    <col min="6" max="6" width="15.42578125" customWidth="1"/>
    <col min="7" max="7" width="1.85546875" customWidth="1"/>
    <col min="8" max="8" width="14.140625" customWidth="1"/>
    <col min="9" max="9" width="4.7109375" customWidth="1"/>
    <col min="10" max="10" width="1.7109375" customWidth="1"/>
    <col min="11" max="11" width="14.140625" customWidth="1"/>
    <col min="12" max="12" width="1.28515625" customWidth="1"/>
    <col min="13" max="13" width="14.140625" customWidth="1"/>
    <col min="14" max="14" width="1.28515625" customWidth="1"/>
    <col min="15" max="15" width="14.140625" customWidth="1"/>
    <col min="16" max="16" width="1.7109375" customWidth="1"/>
    <col min="17" max="17" width="5.5703125" customWidth="1"/>
    <col min="18" max="18" width="15.5703125" customWidth="1"/>
    <col min="19" max="19" width="1.140625" customWidth="1"/>
    <col min="20" max="20" width="30" customWidth="1"/>
    <col min="21" max="21" width="4.42578125" customWidth="1"/>
    <col min="22" max="22" width="2" customWidth="1"/>
  </cols>
  <sheetData>
    <row r="2" spans="2:16" ht="5.25" customHeight="1" x14ac:dyDescent="0.2"/>
    <row r="3" spans="2:16" ht="30" x14ac:dyDescent="0.2">
      <c r="B3" s="17" t="str">
        <f>'Project+opportunities register'!B2</f>
        <v>Network Rail Energy &amp; Carbon Efficiency Programme</v>
      </c>
    </row>
    <row r="4" spans="2:16" ht="30" x14ac:dyDescent="0.2">
      <c r="B4" s="17" t="str">
        <f>'Project+opportunities register'!B3</f>
        <v>Project &amp; Opportunities Register</v>
      </c>
    </row>
    <row r="5" spans="2:16" ht="30" x14ac:dyDescent="0.2">
      <c r="B5" s="17">
        <f>IFERROR('Project+opportunities register'!C4,"")</f>
        <v>0</v>
      </c>
    </row>
    <row r="6" spans="2:16" ht="13.5" thickBot="1" x14ac:dyDescent="0.25"/>
    <row r="7" spans="2:16" ht="23.25" customHeight="1" thickBot="1" x14ac:dyDescent="0.25">
      <c r="B7" s="12"/>
      <c r="D7" s="76" t="s">
        <v>83</v>
      </c>
      <c r="E7" s="77"/>
      <c r="F7" s="78" t="s">
        <v>84</v>
      </c>
      <c r="G7" s="77"/>
      <c r="H7" s="79" t="s">
        <v>85</v>
      </c>
      <c r="J7" s="89"/>
      <c r="K7" s="90"/>
      <c r="L7" s="90"/>
      <c r="M7" s="90"/>
      <c r="N7" s="90"/>
      <c r="O7" s="90"/>
      <c r="P7" s="91"/>
    </row>
    <row r="8" spans="2:16" ht="32.25" customHeight="1" thickBot="1" x14ac:dyDescent="0.25">
      <c r="B8" s="86" t="s">
        <v>112</v>
      </c>
      <c r="D8" s="73">
        <f>COUNTIF('Project+opportunities register'!Y:Y,"Red")</f>
        <v>0</v>
      </c>
      <c r="E8" s="72"/>
      <c r="F8" s="74">
        <f>COUNTIF('Project+opportunities register'!Y:Y,"Amber")</f>
        <v>0</v>
      </c>
      <c r="G8" s="72"/>
      <c r="H8" s="75">
        <f>COUNTIF('Project+opportunities register'!Y:Y,"Green")</f>
        <v>0</v>
      </c>
      <c r="J8" s="92"/>
      <c r="K8" s="148" t="s">
        <v>113</v>
      </c>
      <c r="L8" s="148"/>
      <c r="M8" s="148"/>
      <c r="N8" s="148"/>
      <c r="O8" s="148"/>
      <c r="P8" s="93"/>
    </row>
    <row r="9" spans="2:16" ht="3.75" customHeight="1" thickBot="1" x14ac:dyDescent="0.25">
      <c r="B9" s="86"/>
      <c r="D9" s="85"/>
      <c r="E9" s="72"/>
      <c r="F9" s="85"/>
      <c r="G9" s="72"/>
      <c r="H9" s="85"/>
      <c r="J9" s="92"/>
      <c r="K9" s="13"/>
      <c r="L9" s="13"/>
      <c r="M9" s="13"/>
      <c r="N9" s="13"/>
      <c r="O9" s="13"/>
      <c r="P9" s="93"/>
    </row>
    <row r="10" spans="2:16" ht="23.25" customHeight="1" thickBot="1" x14ac:dyDescent="0.25">
      <c r="B10" s="12"/>
      <c r="D10" s="145" t="str">
        <f>'Project+opportunities register'!A115&amp;" Total projects"</f>
        <v>0 Total projects</v>
      </c>
      <c r="E10" s="146"/>
      <c r="F10" s="146"/>
      <c r="G10" s="146"/>
      <c r="H10" s="147"/>
      <c r="J10" s="92"/>
      <c r="K10" s="145" t="str">
        <f>COUNTIF('Project+opportunities register'!$U$8:$U$113,"Complete")&amp;" Projects Completed"</f>
        <v>0 Projects Completed</v>
      </c>
      <c r="L10" s="146"/>
      <c r="M10" s="146"/>
      <c r="N10" s="146"/>
      <c r="O10" s="147"/>
      <c r="P10" s="93"/>
    </row>
    <row r="11" spans="2:16" ht="6" customHeight="1" x14ac:dyDescent="0.2">
      <c r="B11" s="12"/>
      <c r="D11" s="88"/>
      <c r="E11" s="88"/>
      <c r="F11" s="88"/>
      <c r="G11" s="88"/>
      <c r="H11" s="88"/>
      <c r="J11" s="92"/>
      <c r="K11" s="13"/>
      <c r="L11" s="13"/>
      <c r="M11" s="13"/>
      <c r="N11" s="13"/>
      <c r="O11" s="13"/>
      <c r="P11" s="93"/>
    </row>
    <row r="12" spans="2:16" ht="13.5" thickBot="1" x14ac:dyDescent="0.25">
      <c r="B12" s="12"/>
      <c r="D12" s="2"/>
      <c r="J12" s="92"/>
      <c r="K12" s="5"/>
      <c r="L12" s="13"/>
      <c r="M12" s="13"/>
      <c r="N12" s="13"/>
      <c r="O12" s="13"/>
      <c r="P12" s="93"/>
    </row>
    <row r="13" spans="2:16" ht="23.25" customHeight="1" thickBot="1" x14ac:dyDescent="0.25">
      <c r="B13" s="12"/>
      <c r="D13" s="80" t="s">
        <v>106</v>
      </c>
      <c r="E13" s="71"/>
      <c r="F13" s="80" t="s">
        <v>107</v>
      </c>
      <c r="G13" s="71"/>
      <c r="H13" s="80" t="s">
        <v>108</v>
      </c>
      <c r="J13" s="92"/>
      <c r="K13" s="80" t="s">
        <v>106</v>
      </c>
      <c r="L13" s="94"/>
      <c r="M13" s="80" t="s">
        <v>107</v>
      </c>
      <c r="N13" s="94"/>
      <c r="O13" s="80" t="s">
        <v>108</v>
      </c>
      <c r="P13" s="93"/>
    </row>
    <row r="14" spans="2:16" ht="32.25" customHeight="1" thickBot="1" x14ac:dyDescent="0.25">
      <c r="B14" s="86" t="s">
        <v>105</v>
      </c>
      <c r="D14" s="171">
        <f>SUMIFS('Project+opportunities register'!G8:G113,'Project+opportunities register'!H8:H113,"OpEx")</f>
        <v>0</v>
      </c>
      <c r="E14" s="172"/>
      <c r="F14" s="171">
        <f>SUMIFS('Project+opportunities register'!G8:G113,'Project+opportunities register'!H8:H113,"CapEx")</f>
        <v>0</v>
      </c>
      <c r="G14" s="72"/>
      <c r="H14" s="81">
        <f>SUM(D14:F14)</f>
        <v>0</v>
      </c>
      <c r="J14" s="92"/>
      <c r="K14" s="81">
        <f>COUNTIF('Project+opportunities register'!AJ:AJ,"OpEx")</f>
        <v>0</v>
      </c>
      <c r="L14" s="85"/>
      <c r="M14" s="81">
        <f>COUNTIF('Project+opportunities register'!AJ:AJ,"CapEx")</f>
        <v>0</v>
      </c>
      <c r="N14" s="85"/>
      <c r="O14" s="81">
        <f>SUM(K14:M14)</f>
        <v>0</v>
      </c>
      <c r="P14" s="93"/>
    </row>
    <row r="15" spans="2:16" x14ac:dyDescent="0.2">
      <c r="B15" s="12"/>
      <c r="J15" s="92"/>
      <c r="K15" s="13"/>
      <c r="L15" s="13"/>
      <c r="M15" s="13"/>
      <c r="N15" s="13"/>
      <c r="O15" s="13"/>
      <c r="P15" s="93"/>
    </row>
    <row r="16" spans="2:16" ht="13.5" thickBot="1" x14ac:dyDescent="0.25">
      <c r="B16" s="12"/>
      <c r="J16" s="92"/>
      <c r="K16" s="13"/>
      <c r="L16" s="13"/>
      <c r="M16" s="13"/>
      <c r="N16" s="13"/>
      <c r="O16" s="13"/>
      <c r="P16" s="93"/>
    </row>
    <row r="17" spans="2:20" s="2" customFormat="1" ht="23.25" customHeight="1" thickBot="1" x14ac:dyDescent="0.25">
      <c r="B17" s="87"/>
      <c r="D17" s="82" t="s">
        <v>109</v>
      </c>
      <c r="E17" s="72"/>
      <c r="F17" s="84" t="s">
        <v>110</v>
      </c>
      <c r="G17" s="72"/>
      <c r="H17" s="83" t="s">
        <v>111</v>
      </c>
      <c r="J17" s="95"/>
      <c r="K17" s="82" t="s">
        <v>109</v>
      </c>
      <c r="L17" s="85"/>
      <c r="M17" s="84" t="s">
        <v>110</v>
      </c>
      <c r="N17" s="85"/>
      <c r="O17" s="83" t="s">
        <v>111</v>
      </c>
      <c r="P17" s="96"/>
    </row>
    <row r="18" spans="2:20" s="2" customFormat="1" ht="32.25" customHeight="1" thickBot="1" x14ac:dyDescent="0.25">
      <c r="B18" s="150" t="s">
        <v>122</v>
      </c>
      <c r="C18" s="151"/>
      <c r="D18" s="155">
        <f>SUM('Project+opportunities register'!AK8:AK113)+SUM('Project+opportunities register'!AL8:AL113)</f>
        <v>0</v>
      </c>
      <c r="F18" s="157">
        <f>'Project+opportunities register'!Q115</f>
        <v>0</v>
      </c>
      <c r="H18" s="156">
        <f>'Project+opportunities register'!T115</f>
        <v>0</v>
      </c>
      <c r="J18" s="95"/>
      <c r="K18" s="155">
        <f>SUM('Project+opportunities register'!AR8:AR113)+SUM('Project+opportunities register'!AU8:AU113)</f>
        <v>0</v>
      </c>
      <c r="L18" s="5"/>
      <c r="M18" s="157">
        <f>'Project+opportunities register'!BI115</f>
        <v>0</v>
      </c>
      <c r="N18" s="5"/>
      <c r="O18" s="104">
        <f>'Project+opportunities register'!AO115</f>
        <v>0</v>
      </c>
      <c r="P18" s="96"/>
    </row>
    <row r="19" spans="2:20" ht="9.75" customHeight="1" x14ac:dyDescent="0.2">
      <c r="J19" s="97"/>
      <c r="K19" s="98"/>
      <c r="L19" s="98"/>
      <c r="M19" s="98"/>
      <c r="N19" s="98"/>
      <c r="O19" s="98"/>
      <c r="P19" s="99"/>
    </row>
    <row r="20" spans="2:20" ht="21.75" customHeight="1" thickBot="1" x14ac:dyDescent="0.25">
      <c r="B20" s="61"/>
    </row>
    <row r="21" spans="2:20" ht="13.5" customHeight="1" thickBot="1" x14ac:dyDescent="0.25">
      <c r="B21" s="149" t="s">
        <v>121</v>
      </c>
      <c r="C21" s="149"/>
      <c r="D21" s="149"/>
      <c r="E21" s="149"/>
      <c r="F21" s="149"/>
      <c r="G21" s="149"/>
      <c r="H21" s="149"/>
      <c r="I21" s="149"/>
      <c r="J21" s="149"/>
      <c r="K21" s="149"/>
      <c r="L21" s="149"/>
      <c r="M21" s="102"/>
      <c r="R21" s="100" t="s">
        <v>120</v>
      </c>
      <c r="T21" s="103"/>
    </row>
    <row r="22" spans="2:20" ht="7.5" customHeight="1" thickBot="1" x14ac:dyDescent="0.25">
      <c r="B22" s="149"/>
      <c r="C22" s="149"/>
      <c r="D22" s="149"/>
      <c r="E22" s="149"/>
      <c r="F22" s="149"/>
      <c r="G22" s="149"/>
      <c r="H22" s="149"/>
      <c r="I22" s="149"/>
      <c r="J22" s="149"/>
      <c r="K22" s="149"/>
      <c r="L22" s="149"/>
      <c r="M22" s="102"/>
      <c r="R22" s="101"/>
    </row>
    <row r="23" spans="2:20" ht="13.5" thickBot="1" x14ac:dyDescent="0.25">
      <c r="B23" s="149"/>
      <c r="C23" s="149"/>
      <c r="D23" s="149"/>
      <c r="E23" s="149"/>
      <c r="F23" s="149"/>
      <c r="G23" s="149"/>
      <c r="H23" s="149"/>
      <c r="I23" s="149"/>
      <c r="J23" s="149"/>
      <c r="K23" s="149"/>
      <c r="L23" s="149"/>
      <c r="M23" s="102"/>
      <c r="R23" s="100" t="s">
        <v>118</v>
      </c>
      <c r="T23" s="103"/>
    </row>
    <row r="24" spans="2:20" ht="7.5" customHeight="1" thickBot="1" x14ac:dyDescent="0.25">
      <c r="B24" s="149"/>
      <c r="C24" s="149"/>
      <c r="D24" s="149"/>
      <c r="E24" s="149"/>
      <c r="F24" s="149"/>
      <c r="G24" s="149"/>
      <c r="H24" s="149"/>
      <c r="I24" s="149"/>
      <c r="J24" s="149"/>
      <c r="K24" s="149"/>
      <c r="L24" s="149"/>
      <c r="M24" s="102"/>
      <c r="R24" s="101"/>
    </row>
    <row r="25" spans="2:20" ht="13.5" thickBot="1" x14ac:dyDescent="0.25">
      <c r="B25" s="149"/>
      <c r="C25" s="149"/>
      <c r="D25" s="149"/>
      <c r="E25" s="149"/>
      <c r="F25" s="149"/>
      <c r="G25" s="149"/>
      <c r="H25" s="149"/>
      <c r="I25" s="149"/>
      <c r="J25" s="149"/>
      <c r="K25" s="149"/>
      <c r="L25" s="149"/>
      <c r="M25" s="102"/>
      <c r="R25" s="100" t="s">
        <v>119</v>
      </c>
      <c r="T25" s="103"/>
    </row>
    <row r="26" spans="2:20" ht="18" customHeight="1" x14ac:dyDescent="0.2">
      <c r="B26" s="149"/>
      <c r="C26" s="149"/>
      <c r="D26" s="149"/>
      <c r="E26" s="149"/>
      <c r="F26" s="149"/>
      <c r="G26" s="149"/>
      <c r="H26" s="149"/>
      <c r="I26" s="149"/>
      <c r="J26" s="149"/>
      <c r="K26" s="149"/>
      <c r="L26" s="149"/>
      <c r="M26" s="102"/>
    </row>
    <row r="28" spans="2:20" x14ac:dyDescent="0.2">
      <c r="D28" s="61"/>
      <c r="E28" s="61"/>
      <c r="F28" s="61"/>
      <c r="G28" s="61"/>
    </row>
  </sheetData>
  <sheetProtection password="CCB2" sheet="1" objects="1" scenarios="1" selectLockedCells="1"/>
  <mergeCells count="5">
    <mergeCell ref="D10:H10"/>
    <mergeCell ref="K10:O10"/>
    <mergeCell ref="K8:O8"/>
    <mergeCell ref="B21:L26"/>
    <mergeCell ref="B18:C18"/>
  </mergeCells>
  <pageMargins left="0.7" right="0.7" top="0.75" bottom="0.75" header="0.3" footer="0.3"/>
  <pageSetup paperSize="9" scale="66"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CP166"/>
  <sheetViews>
    <sheetView showGridLines="0" showRowColHeaders="0" showZeros="0" tabSelected="1" showOutlineSymbols="0" zoomScale="89" zoomScaleNormal="89" zoomScaleSheetLayoutView="90" workbookViewId="0">
      <pane xSplit="1" ySplit="7" topLeftCell="B8" activePane="bottomRight" state="frozen"/>
      <selection pane="topRight" activeCell="B1" sqref="B1"/>
      <selection pane="bottomLeft" activeCell="A8" sqref="A8"/>
      <selection pane="bottomRight" activeCell="B8" sqref="B8"/>
    </sheetView>
  </sheetViews>
  <sheetFormatPr defaultColWidth="0" defaultRowHeight="12.75" x14ac:dyDescent="0.2"/>
  <cols>
    <col min="1" max="1" width="8.85546875" style="2" customWidth="1"/>
    <col min="2" max="2" width="43.42578125" style="2" customWidth="1"/>
    <col min="3" max="3" width="11.85546875" style="2" customWidth="1"/>
    <col min="4" max="4" width="11.85546875" style="87" customWidth="1"/>
    <col min="5" max="5" width="11.85546875" style="2" customWidth="1"/>
    <col min="6" max="6" width="12.140625" style="2" customWidth="1"/>
    <col min="7" max="7" width="12.42578125" style="2" customWidth="1"/>
    <col min="8" max="8" width="12.42578125" style="87" customWidth="1"/>
    <col min="9" max="9" width="11.28515625" style="87" customWidth="1"/>
    <col min="10" max="10" width="11.140625" style="2" customWidth="1"/>
    <col min="11" max="11" width="11.7109375" style="2" customWidth="1"/>
    <col min="12" max="12" width="11.5703125" style="2" customWidth="1"/>
    <col min="13" max="13" width="16.5703125" style="2" customWidth="1"/>
    <col min="14" max="15" width="12.85546875" style="2" hidden="1" customWidth="1"/>
    <col min="16" max="16" width="16.7109375" style="2" customWidth="1"/>
    <col min="17" max="17" width="15.7109375" style="2" customWidth="1"/>
    <col min="18" max="19" width="10.42578125" style="36" customWidth="1"/>
    <col min="20" max="20" width="12.85546875" style="2" customWidth="1"/>
    <col min="21" max="21" width="20.42578125" style="2" customWidth="1"/>
    <col min="22" max="22" width="10.28515625" style="32" customWidth="1"/>
    <col min="23" max="23" width="18" style="3" customWidth="1"/>
    <col min="24" max="24" width="18.42578125" style="2" customWidth="1"/>
    <col min="25" max="25" width="10.7109375" style="6" customWidth="1"/>
    <col min="26" max="26" width="79.140625" style="25" customWidth="1"/>
    <col min="27" max="27" width="35" style="25" customWidth="1"/>
    <col min="28" max="28" width="27.7109375" style="25" customWidth="1"/>
    <col min="29" max="29" width="11.7109375" style="28" customWidth="1"/>
    <col min="30" max="40" width="11.7109375" style="122" hidden="1" customWidth="1"/>
    <col min="41" max="41" width="14.85546875" style="7" hidden="1" customWidth="1"/>
    <col min="42" max="42" width="13.5703125" style="117" hidden="1" customWidth="1"/>
    <col min="43" max="43" width="6.7109375" style="117" hidden="1" customWidth="1"/>
    <col min="44" max="44" width="15.7109375" style="117" hidden="1" customWidth="1"/>
    <col min="45" max="46" width="13.5703125" style="117" hidden="1" customWidth="1"/>
    <col min="47" max="47" width="15.7109375" style="117" hidden="1" customWidth="1"/>
    <col min="48" max="48" width="9.7109375" style="117" hidden="1" customWidth="1"/>
    <col min="49" max="49" width="11.85546875" style="117" hidden="1" customWidth="1"/>
    <col min="50" max="50" width="26.5703125" style="7" hidden="1" customWidth="1"/>
    <col min="51" max="51" width="12.5703125" style="7" hidden="1" customWidth="1"/>
    <col min="52" max="52" width="8" style="7" hidden="1" customWidth="1"/>
    <col min="53" max="53" width="11.85546875" style="7" hidden="1" customWidth="1"/>
    <col min="54" max="54" width="17.28515625" style="11" hidden="1" customWidth="1"/>
    <col min="55" max="55" width="16.5703125" style="11" hidden="1" customWidth="1"/>
    <col min="56" max="56" width="16.42578125" style="7" hidden="1" customWidth="1"/>
    <col min="57" max="57" width="14.7109375" style="7" hidden="1" customWidth="1"/>
    <col min="58" max="59" width="16.28515625" style="7" hidden="1" customWidth="1"/>
    <col min="60" max="60" width="15.7109375" style="7" hidden="1" customWidth="1"/>
    <col min="61" max="61" width="16.28515625" style="117" hidden="1" customWidth="1"/>
    <col min="62" max="62" width="16.42578125" style="117" hidden="1" customWidth="1"/>
    <col min="63" max="64" width="16.28515625" style="117" hidden="1" customWidth="1"/>
    <col min="65" max="66" width="18.140625" style="117" hidden="1" customWidth="1"/>
    <col min="67" max="67" width="17.85546875" style="117" hidden="1" customWidth="1"/>
    <col min="68" max="69" width="14.85546875" style="117" hidden="1" customWidth="1"/>
    <col min="70" max="70" width="15.7109375" style="117" hidden="1" customWidth="1"/>
    <col min="71" max="71" width="14.85546875" style="117" hidden="1" customWidth="1"/>
    <col min="72" max="72" width="16.42578125" style="117" hidden="1" customWidth="1"/>
    <col min="73" max="74" width="14.85546875" style="117" hidden="1" customWidth="1"/>
    <col min="75" max="80" width="9.140625" style="117" customWidth="1"/>
    <col min="81" max="94" width="9.140625" style="7" customWidth="1"/>
    <col min="95" max="238" width="9.140625" style="2" customWidth="1"/>
    <col min="239" max="16384" width="0" style="2" hidden="1"/>
  </cols>
  <sheetData>
    <row r="1" spans="1:94" s="27" customFormat="1" x14ac:dyDescent="0.2">
      <c r="A1" s="26">
        <v>1</v>
      </c>
      <c r="B1" s="26">
        <v>2</v>
      </c>
      <c r="C1" s="26">
        <v>3</v>
      </c>
      <c r="D1" s="162">
        <v>4</v>
      </c>
      <c r="E1" s="26">
        <v>5</v>
      </c>
      <c r="F1" s="26">
        <v>6</v>
      </c>
      <c r="G1" s="26">
        <v>7</v>
      </c>
      <c r="H1" s="162">
        <v>8</v>
      </c>
      <c r="I1" s="162">
        <v>9</v>
      </c>
      <c r="J1" s="26">
        <v>10</v>
      </c>
      <c r="K1" s="26">
        <v>11</v>
      </c>
      <c r="L1" s="26">
        <v>12</v>
      </c>
      <c r="M1" s="26">
        <v>13</v>
      </c>
      <c r="N1" s="26">
        <v>14</v>
      </c>
      <c r="O1" s="26">
        <v>15</v>
      </c>
      <c r="P1" s="26"/>
      <c r="Q1" s="26">
        <v>16</v>
      </c>
      <c r="R1" s="26">
        <v>17</v>
      </c>
      <c r="S1" s="26">
        <v>18</v>
      </c>
      <c r="T1" s="26">
        <v>19</v>
      </c>
      <c r="U1" s="26">
        <v>20</v>
      </c>
      <c r="V1" s="26">
        <v>21</v>
      </c>
      <c r="W1" s="26">
        <v>22</v>
      </c>
      <c r="X1" s="26">
        <v>23</v>
      </c>
      <c r="Y1" s="26">
        <v>24</v>
      </c>
      <c r="Z1" s="26">
        <v>25</v>
      </c>
      <c r="AA1" s="26">
        <v>26</v>
      </c>
      <c r="AB1" s="26">
        <v>27</v>
      </c>
      <c r="AC1" s="26">
        <v>28</v>
      </c>
      <c r="AD1" s="116"/>
      <c r="AE1" s="116">
        <v>29</v>
      </c>
      <c r="AF1" s="116"/>
      <c r="AG1" s="116"/>
      <c r="AH1" s="116"/>
      <c r="AI1" s="116"/>
      <c r="AJ1" s="116"/>
      <c r="AK1" s="116">
        <v>30</v>
      </c>
      <c r="AL1" s="116">
        <v>31</v>
      </c>
      <c r="AM1" s="116">
        <v>32</v>
      </c>
      <c r="AN1" s="116">
        <v>33</v>
      </c>
      <c r="AO1" s="26">
        <v>34</v>
      </c>
      <c r="AP1" s="116">
        <v>35</v>
      </c>
      <c r="AQ1" s="116">
        <v>36</v>
      </c>
      <c r="AR1" s="116">
        <v>37</v>
      </c>
      <c r="AS1" s="116">
        <v>38</v>
      </c>
      <c r="AT1" s="116">
        <v>39</v>
      </c>
      <c r="AU1" s="116">
        <v>40</v>
      </c>
      <c r="AV1" s="116">
        <v>41</v>
      </c>
      <c r="AW1" s="116">
        <v>42</v>
      </c>
      <c r="AX1" s="26">
        <v>43</v>
      </c>
      <c r="AY1" s="26">
        <v>44</v>
      </c>
      <c r="AZ1" s="26">
        <v>45</v>
      </c>
      <c r="BA1" s="26">
        <v>46</v>
      </c>
      <c r="BB1" s="26">
        <v>47</v>
      </c>
      <c r="BC1" s="26">
        <v>48</v>
      </c>
      <c r="BD1" s="26">
        <v>49</v>
      </c>
      <c r="BE1" s="26">
        <v>50</v>
      </c>
      <c r="BF1" s="26"/>
      <c r="BG1" s="26">
        <v>51</v>
      </c>
      <c r="BH1" s="26">
        <v>52</v>
      </c>
      <c r="BI1" s="116">
        <v>53</v>
      </c>
      <c r="BJ1" s="116">
        <v>54</v>
      </c>
      <c r="BK1" s="116">
        <v>55</v>
      </c>
      <c r="BL1" s="116">
        <v>56</v>
      </c>
      <c r="BM1" s="116">
        <v>57</v>
      </c>
      <c r="BN1" s="116">
        <v>58</v>
      </c>
      <c r="BO1" s="116">
        <v>59</v>
      </c>
      <c r="BP1" s="116">
        <v>60</v>
      </c>
      <c r="BQ1" s="116">
        <v>61</v>
      </c>
      <c r="BR1" s="116">
        <v>62</v>
      </c>
      <c r="BS1" s="116">
        <v>63</v>
      </c>
      <c r="BT1" s="116">
        <v>64</v>
      </c>
      <c r="BU1" s="116">
        <v>65</v>
      </c>
      <c r="BV1" s="116">
        <v>66</v>
      </c>
      <c r="BW1" s="116"/>
      <c r="BX1" s="116"/>
      <c r="BY1" s="116"/>
      <c r="BZ1" s="116"/>
      <c r="CA1" s="116"/>
      <c r="CB1" s="116"/>
      <c r="CC1" s="26"/>
      <c r="CD1" s="26"/>
      <c r="CE1" s="26"/>
      <c r="CF1" s="26"/>
      <c r="CG1" s="26"/>
      <c r="CH1" s="26"/>
      <c r="CI1" s="26"/>
      <c r="CJ1" s="26"/>
      <c r="CK1" s="26"/>
      <c r="CL1" s="26"/>
      <c r="CM1" s="26"/>
      <c r="CN1" s="26"/>
      <c r="CO1" s="26"/>
      <c r="CP1" s="26"/>
    </row>
    <row r="2" spans="1:94" ht="30" x14ac:dyDescent="0.2">
      <c r="A2" s="7"/>
      <c r="B2" s="17" t="s">
        <v>49</v>
      </c>
      <c r="C2" s="7"/>
      <c r="D2" s="163"/>
      <c r="E2" s="7"/>
      <c r="F2" s="7"/>
      <c r="G2" s="7"/>
      <c r="H2" s="163"/>
      <c r="I2" s="163"/>
      <c r="J2" s="7"/>
      <c r="K2" s="7"/>
      <c r="L2" s="7"/>
      <c r="M2" s="7"/>
      <c r="Q2" s="7"/>
      <c r="R2" s="34"/>
      <c r="S2" s="34"/>
      <c r="U2" s="7"/>
      <c r="V2" s="30"/>
      <c r="W2" s="15"/>
      <c r="X2" s="7"/>
      <c r="Y2" s="16"/>
      <c r="AA2" s="22"/>
      <c r="AB2" s="22"/>
    </row>
    <row r="3" spans="1:94" ht="30" x14ac:dyDescent="0.2">
      <c r="A3" s="7"/>
      <c r="B3" s="17" t="s">
        <v>104</v>
      </c>
      <c r="C3" s="7"/>
      <c r="D3" s="163"/>
      <c r="E3" s="7"/>
      <c r="F3" s="7"/>
      <c r="G3" s="7"/>
      <c r="H3" s="163"/>
      <c r="I3" s="163"/>
      <c r="J3" s="7"/>
      <c r="K3" s="7"/>
      <c r="L3" s="7"/>
      <c r="M3" s="7"/>
      <c r="Q3" s="17"/>
      <c r="R3" s="34"/>
      <c r="S3" s="34"/>
      <c r="U3" s="7"/>
      <c r="V3" s="30"/>
      <c r="W3" s="15"/>
      <c r="X3" s="7"/>
      <c r="Y3" s="16"/>
      <c r="Z3" s="23"/>
      <c r="AA3" s="23"/>
      <c r="AB3" s="23"/>
    </row>
    <row r="4" spans="1:94" ht="30" x14ac:dyDescent="0.2">
      <c r="A4" s="7"/>
      <c r="B4" s="17" t="s">
        <v>51</v>
      </c>
      <c r="C4" s="152"/>
      <c r="D4" s="153"/>
      <c r="E4" s="153"/>
      <c r="F4" s="153"/>
      <c r="G4" s="153"/>
      <c r="H4" s="153"/>
      <c r="I4" s="153"/>
      <c r="J4" s="153"/>
      <c r="K4" s="153"/>
      <c r="L4" s="154"/>
      <c r="M4" s="7"/>
      <c r="Q4" s="17"/>
      <c r="R4" s="34"/>
      <c r="S4" s="34"/>
      <c r="U4" s="7"/>
      <c r="V4" s="30"/>
      <c r="W4" s="23"/>
      <c r="X4" s="23"/>
      <c r="Y4" s="23"/>
      <c r="Z4" s="28"/>
      <c r="AA4" s="7"/>
      <c r="AB4" s="7"/>
      <c r="AC4" s="7"/>
      <c r="AD4" s="117"/>
      <c r="AE4" s="117"/>
      <c r="AF4" s="117"/>
      <c r="AG4" s="117"/>
      <c r="AH4" s="117"/>
      <c r="AI4" s="117"/>
      <c r="AJ4" s="117"/>
      <c r="AK4" s="117"/>
      <c r="AL4" s="117"/>
      <c r="AM4" s="117"/>
      <c r="AN4" s="117"/>
      <c r="AY4" s="11"/>
      <c r="AZ4" s="11"/>
      <c r="BB4" s="7"/>
      <c r="BC4" s="7"/>
      <c r="CN4" s="2"/>
      <c r="CO4" s="2"/>
      <c r="CP4" s="2"/>
    </row>
    <row r="5" spans="1:94" x14ac:dyDescent="0.2">
      <c r="A5" s="7"/>
      <c r="B5" s="7"/>
      <c r="C5" s="7"/>
      <c r="D5" s="163"/>
      <c r="E5" s="7"/>
      <c r="F5" s="7"/>
      <c r="G5" s="7"/>
      <c r="H5" s="163"/>
      <c r="I5" s="163"/>
      <c r="J5" s="7"/>
      <c r="K5" s="7"/>
      <c r="L5" s="7"/>
      <c r="M5" s="7"/>
      <c r="N5" s="7"/>
      <c r="O5" s="7"/>
      <c r="P5" s="7"/>
      <c r="Q5" s="7"/>
      <c r="R5" s="34"/>
      <c r="S5" s="34"/>
      <c r="T5" s="7"/>
      <c r="U5" s="7"/>
      <c r="V5" s="30"/>
      <c r="W5" s="15"/>
      <c r="X5" s="7"/>
      <c r="Y5" s="16"/>
      <c r="Z5" s="22"/>
      <c r="AA5" s="22"/>
      <c r="AB5" s="22"/>
      <c r="AD5" s="122">
        <f ca="1">TODAY()</f>
        <v>43291</v>
      </c>
    </row>
    <row r="6" spans="1:94" x14ac:dyDescent="0.2">
      <c r="A6" s="7"/>
      <c r="B6" s="7"/>
      <c r="C6" s="7"/>
      <c r="D6" s="163"/>
      <c r="E6" s="7"/>
      <c r="F6" s="7"/>
      <c r="G6" s="7"/>
      <c r="H6" s="163"/>
      <c r="I6" s="163"/>
      <c r="J6" s="7"/>
      <c r="K6" s="7"/>
      <c r="L6" s="7"/>
      <c r="M6" s="7"/>
      <c r="N6" s="7"/>
      <c r="O6" s="7"/>
      <c r="P6" s="7"/>
      <c r="Q6" s="7"/>
      <c r="R6" s="34"/>
      <c r="S6" s="34"/>
      <c r="T6" s="7"/>
      <c r="U6" s="7"/>
      <c r="V6" s="30"/>
      <c r="W6" s="15"/>
      <c r="X6" s="7"/>
      <c r="Y6" s="16"/>
      <c r="Z6" s="23"/>
      <c r="AA6" s="23"/>
      <c r="AB6" s="23"/>
    </row>
    <row r="7" spans="1:94" ht="78.75" x14ac:dyDescent="0.2">
      <c r="A7" s="39" t="s">
        <v>1</v>
      </c>
      <c r="B7" s="39" t="s">
        <v>2</v>
      </c>
      <c r="C7" s="39" t="s">
        <v>3</v>
      </c>
      <c r="D7" s="164" t="s">
        <v>4</v>
      </c>
      <c r="E7" s="39" t="s">
        <v>5</v>
      </c>
      <c r="F7" s="39" t="s">
        <v>6</v>
      </c>
      <c r="G7" s="39" t="s">
        <v>92</v>
      </c>
      <c r="H7" s="164" t="s">
        <v>93</v>
      </c>
      <c r="I7" s="164" t="s">
        <v>52</v>
      </c>
      <c r="J7" s="39" t="s">
        <v>54</v>
      </c>
      <c r="K7" s="39" t="s">
        <v>53</v>
      </c>
      <c r="L7" s="39" t="s">
        <v>55</v>
      </c>
      <c r="M7" s="39" t="s">
        <v>31</v>
      </c>
      <c r="N7" s="39" t="s">
        <v>58</v>
      </c>
      <c r="O7" s="39" t="s">
        <v>59</v>
      </c>
      <c r="P7" s="39" t="s">
        <v>134</v>
      </c>
      <c r="Q7" s="39" t="s">
        <v>33</v>
      </c>
      <c r="R7" s="40" t="s">
        <v>56</v>
      </c>
      <c r="S7" s="40" t="s">
        <v>57</v>
      </c>
      <c r="T7" s="39" t="s">
        <v>98</v>
      </c>
      <c r="U7" s="39" t="s">
        <v>7</v>
      </c>
      <c r="V7" s="41" t="s">
        <v>11</v>
      </c>
      <c r="W7" s="39" t="s">
        <v>32</v>
      </c>
      <c r="X7" s="39" t="s">
        <v>8</v>
      </c>
      <c r="Y7" s="39" t="s">
        <v>29</v>
      </c>
      <c r="Z7" s="37" t="s">
        <v>34</v>
      </c>
      <c r="AA7" s="38" t="s">
        <v>35</v>
      </c>
      <c r="AB7" s="38" t="s">
        <v>36</v>
      </c>
      <c r="AC7" s="38" t="s">
        <v>12</v>
      </c>
      <c r="AD7" s="126" t="s">
        <v>124</v>
      </c>
      <c r="AE7" s="126" t="s">
        <v>123</v>
      </c>
      <c r="AF7" s="158" t="s">
        <v>146</v>
      </c>
      <c r="AG7" s="126" t="s">
        <v>126</v>
      </c>
      <c r="AH7" s="158" t="s">
        <v>142</v>
      </c>
      <c r="AI7" s="126" t="s">
        <v>129</v>
      </c>
      <c r="AJ7" s="126" t="s">
        <v>138</v>
      </c>
      <c r="AK7" s="126" t="s">
        <v>114</v>
      </c>
      <c r="AL7" s="126" t="s">
        <v>115</v>
      </c>
      <c r="AM7" s="126" t="s">
        <v>117</v>
      </c>
      <c r="AN7" s="126" t="s">
        <v>116</v>
      </c>
      <c r="AO7" s="1" t="s">
        <v>13</v>
      </c>
      <c r="AP7" s="112" t="s">
        <v>14</v>
      </c>
      <c r="AQ7" s="115" t="s">
        <v>15</v>
      </c>
      <c r="AR7" s="115" t="s">
        <v>20</v>
      </c>
      <c r="AS7" s="112" t="s">
        <v>16</v>
      </c>
      <c r="AT7" s="112" t="s">
        <v>17</v>
      </c>
      <c r="AU7" s="115" t="s">
        <v>21</v>
      </c>
      <c r="AV7" s="115" t="s">
        <v>99</v>
      </c>
      <c r="AW7" s="115" t="s">
        <v>100</v>
      </c>
      <c r="AX7" s="1" t="s">
        <v>101</v>
      </c>
      <c r="AY7" s="1" t="s">
        <v>22</v>
      </c>
      <c r="AZ7" s="1" t="s">
        <v>23</v>
      </c>
      <c r="BA7" s="1" t="s">
        <v>102</v>
      </c>
      <c r="BB7" s="4" t="s">
        <v>18</v>
      </c>
      <c r="BC7" s="4" t="s">
        <v>19</v>
      </c>
      <c r="BD7" s="4" t="s">
        <v>103</v>
      </c>
      <c r="BE7" s="4" t="s">
        <v>24</v>
      </c>
      <c r="BF7" s="4" t="s">
        <v>141</v>
      </c>
      <c r="BG7" s="4" t="s">
        <v>127</v>
      </c>
      <c r="BH7" s="4" t="s">
        <v>25</v>
      </c>
      <c r="BI7" s="118" t="s">
        <v>37</v>
      </c>
      <c r="BJ7" s="118" t="s">
        <v>38</v>
      </c>
      <c r="BK7" s="118" t="s">
        <v>39</v>
      </c>
      <c r="BL7" s="118" t="s">
        <v>40</v>
      </c>
      <c r="BM7" s="118" t="s">
        <v>41</v>
      </c>
      <c r="BN7" s="118" t="s">
        <v>42</v>
      </c>
      <c r="BO7" s="118" t="s">
        <v>43</v>
      </c>
      <c r="BP7" s="118" t="s">
        <v>26</v>
      </c>
      <c r="BQ7" s="118" t="s">
        <v>44</v>
      </c>
      <c r="BR7" s="118" t="s">
        <v>45</v>
      </c>
      <c r="BS7" s="118" t="s">
        <v>46</v>
      </c>
      <c r="BT7" s="118" t="s">
        <v>47</v>
      </c>
      <c r="BU7" s="118" t="s">
        <v>48</v>
      </c>
      <c r="BV7" s="118" t="s">
        <v>27</v>
      </c>
    </row>
    <row r="8" spans="1:94" x14ac:dyDescent="0.2">
      <c r="A8" s="42">
        <v>1</v>
      </c>
      <c r="B8" s="43"/>
      <c r="C8" s="44"/>
      <c r="D8" s="168"/>
      <c r="E8" s="45"/>
      <c r="F8" s="47"/>
      <c r="G8" s="46"/>
      <c r="H8" s="165"/>
      <c r="I8" s="168"/>
      <c r="J8" s="49"/>
      <c r="K8" s="44"/>
      <c r="L8" s="49"/>
      <c r="M8" s="50"/>
      <c r="N8" s="67"/>
      <c r="O8" s="67"/>
      <c r="P8" s="59"/>
      <c r="Q8" s="109">
        <f>SUM(N8:O8)+P8</f>
        <v>0</v>
      </c>
      <c r="R8" s="110" t="str">
        <f>IFERROR((VLOOKUP(I8,'Lookup references'!$C$3:$E$6,3,FALSE)*J8)/1000,"")</f>
        <v/>
      </c>
      <c r="S8" s="110" t="str">
        <f>IFERROR((VLOOKUP(K8,'Lookup references'!$C$3:$E$6,3,FALSE)*L8)/1000,"")</f>
        <v/>
      </c>
      <c r="T8" s="111">
        <f>SUM(R8:S8)</f>
        <v>0</v>
      </c>
      <c r="U8" s="49"/>
      <c r="V8" s="66"/>
      <c r="W8" s="49"/>
      <c r="X8" s="128"/>
      <c r="Y8" s="55"/>
      <c r="Z8" s="128"/>
      <c r="AA8" s="53"/>
      <c r="AB8" s="53"/>
      <c r="AC8" s="60"/>
      <c r="AD8" s="123">
        <f ca="1">IFERROR($AD$5-AC8,0)</f>
        <v>43291</v>
      </c>
      <c r="AE8" s="124" t="str">
        <f ca="1">IF(AD8&gt;30,"Overdue","")</f>
        <v>Overdue</v>
      </c>
      <c r="AF8" s="123" t="e">
        <f>VLOOKUP(U8,'Lookup references'!$F$3:$I$8,4,FALSE)</f>
        <v>#N/A</v>
      </c>
      <c r="AG8" s="123" t="e">
        <f ca="1">IF(AND(AE8="Overdue",AF8="Open"),1,0)</f>
        <v>#N/A</v>
      </c>
      <c r="AH8" s="123">
        <f>IF(B8="",0,1)</f>
        <v>0</v>
      </c>
      <c r="AI8" s="123" t="str">
        <f>IF(Y8="Red",1,"")</f>
        <v/>
      </c>
      <c r="AJ8" s="123" t="str">
        <f>IF(U8="Complete",H8,"")</f>
        <v/>
      </c>
      <c r="AK8" s="123">
        <f>IF($I8="Electricity",J8,0)</f>
        <v>0</v>
      </c>
      <c r="AL8" s="123">
        <f>IF($I8="Gas",$J8,0)</f>
        <v>0</v>
      </c>
      <c r="AM8" s="123">
        <f>IF($I8="Petrol",$J8,0)</f>
        <v>0</v>
      </c>
      <c r="AN8" s="123">
        <f>IF($I8="Diesel",$J8,0)</f>
        <v>0</v>
      </c>
      <c r="AO8" s="9">
        <f>IF(ISERROR($T8*$V8),"Not Quantified",$T8*$V8)</f>
        <v>0</v>
      </c>
      <c r="AP8" s="112">
        <f>IF(I8="Electricity",J8*V8,0)</f>
        <v>0</v>
      </c>
      <c r="AQ8" s="112">
        <f>IF($K$8="Electricity",$L$8*$V$8,0)</f>
        <v>0</v>
      </c>
      <c r="AR8" s="112">
        <f>AP8+AQ8</f>
        <v>0</v>
      </c>
      <c r="AS8" s="112">
        <f>IF(I8="Gas",J8*V8,0)</f>
        <v>0</v>
      </c>
      <c r="AT8" s="112">
        <f>IF(K8="Gas",L8*V8,0)</f>
        <v>0</v>
      </c>
      <c r="AU8" s="112">
        <f>AS8+AT8</f>
        <v>0</v>
      </c>
      <c r="AV8" s="112">
        <f>IF($I$8="Petrol",$J$8*$V$8,0)</f>
        <v>0</v>
      </c>
      <c r="AW8" s="113">
        <f>IF($K$8="Petrol",$L$8*$V$8,0)</f>
        <v>0</v>
      </c>
      <c r="AX8" s="10">
        <f>AV8+AW8</f>
        <v>0</v>
      </c>
      <c r="AY8" s="8">
        <f>IF($I$8="Diesel",$J$8*$V$8,0)</f>
        <v>0</v>
      </c>
      <c r="AZ8" s="10">
        <f>IF($K$8="Diesel",$L$8*$V$8,0)</f>
        <v>0</v>
      </c>
      <c r="BA8" s="10">
        <f>AY8+AZ8</f>
        <v>0</v>
      </c>
      <c r="BB8" s="18">
        <f>VLOOKUP("Electricity",'Lookup references'!$C$3:$D$6,2,FALSE)*AR8</f>
        <v>0</v>
      </c>
      <c r="BC8" s="18">
        <f>VLOOKUP("Gas",'Lookup references'!$C$3:$D$6,2,FALSE)*AU8</f>
        <v>0</v>
      </c>
      <c r="BD8" s="18">
        <f>VLOOKUP("Petrol",'Lookup references'!$C$3:$D$6,2,FALSE)*AX8</f>
        <v>0</v>
      </c>
      <c r="BE8" s="18">
        <f>VLOOKUP("Diesel",'Lookup references'!$C$3:$D$6,2,FALSE)*BA8</f>
        <v>0</v>
      </c>
      <c r="BF8" s="18">
        <f>P8*V8</f>
        <v>0</v>
      </c>
      <c r="BG8" s="18">
        <f>SUM(BB8:BF8)</f>
        <v>0</v>
      </c>
      <c r="BH8" s="18">
        <f t="shared" ref="BH8:BH39" si="0">Q8</f>
        <v>0</v>
      </c>
      <c r="BI8" s="114">
        <f>BH8*V8</f>
        <v>0</v>
      </c>
      <c r="BJ8" s="114">
        <f>BH8</f>
        <v>0</v>
      </c>
      <c r="BK8" s="114">
        <f>BH8</f>
        <v>0</v>
      </c>
      <c r="BL8" s="114">
        <f>BH8</f>
        <v>0</v>
      </c>
      <c r="BM8" s="114">
        <f>BH8</f>
        <v>0</v>
      </c>
      <c r="BN8" s="114">
        <f>BM8</f>
        <v>0</v>
      </c>
      <c r="BO8" s="114">
        <f t="shared" ref="BO8:BO39" si="1">SUM(BI8:BM8)</f>
        <v>0</v>
      </c>
      <c r="BP8" s="119">
        <v>0.05</v>
      </c>
      <c r="BQ8" s="120">
        <f t="shared" ref="BQ8:BQ39" si="2">BJ8+((BP8/100)*BP8)</f>
        <v>2.5000000000000001E-5</v>
      </c>
      <c r="BR8" s="120">
        <f t="shared" ref="BR8:BR39" si="3">BK8+((BP8/100)*BP8)+((BP8/100)*BP8)</f>
        <v>5.0000000000000002E-5</v>
      </c>
      <c r="BS8" s="120">
        <f t="shared" ref="BS8:BS39" si="4">BL8+((BP8/100)*BP8)+((BP8/100)*BP8)+((BP8/100)*BP8)</f>
        <v>7.5000000000000007E-5</v>
      </c>
      <c r="BT8" s="120">
        <f t="shared" ref="BT8:BT39" si="5">BM8+((BP8/100)*BP8)+((BP8/100)*BP8)+((BP8/100)*BP8)+((BP8/100)*BP8)</f>
        <v>1E-4</v>
      </c>
      <c r="BU8" s="120">
        <f t="shared" ref="BU8:BU39" si="6">BN8+((BP8/100)*BP8)+((BP8/100)*BP8)+((BP8/100)*BP8)+((BP8/100)*BP8)+((BP8/100)*BP8)</f>
        <v>1.25E-4</v>
      </c>
      <c r="BV8" s="120">
        <f t="shared" ref="BV8:BV39" si="7">(BQ8+BR8+BS8+BT8+BU8)-(BJ8+BK8+BL8+BM8+BN8)</f>
        <v>3.7500000000000001E-4</v>
      </c>
    </row>
    <row r="9" spans="1:94" x14ac:dyDescent="0.2">
      <c r="A9" s="42">
        <v>2</v>
      </c>
      <c r="B9" s="43"/>
      <c r="C9" s="44"/>
      <c r="D9" s="168"/>
      <c r="E9" s="45"/>
      <c r="F9" s="47"/>
      <c r="G9" s="46"/>
      <c r="H9" s="165"/>
      <c r="I9" s="168"/>
      <c r="J9" s="49"/>
      <c r="K9" s="44"/>
      <c r="L9" s="49"/>
      <c r="M9" s="50"/>
      <c r="N9" s="67"/>
      <c r="O9" s="67"/>
      <c r="P9" s="59"/>
      <c r="Q9" s="109">
        <f t="shared" ref="Q9:Q71" si="8">SUM(N9:O9)+P9</f>
        <v>0</v>
      </c>
      <c r="R9" s="110" t="str">
        <f>IFERROR((VLOOKUP(I9,'Lookup references'!$C$3:$E$6,3,FALSE)*J9)/1000,"")</f>
        <v/>
      </c>
      <c r="S9" s="110" t="str">
        <f>IFERROR((VLOOKUP(K9,'Lookup references'!$C$3:$E$6,3,FALSE)*L9)/1000,"")</f>
        <v/>
      </c>
      <c r="T9" s="111">
        <f t="shared" ref="T9:T72" si="9">SUM(R9:S9)</f>
        <v>0</v>
      </c>
      <c r="U9" s="49"/>
      <c r="V9" s="66"/>
      <c r="W9" s="49"/>
      <c r="X9" s="128"/>
      <c r="Y9" s="55"/>
      <c r="Z9" s="128"/>
      <c r="AA9" s="53"/>
      <c r="AB9" s="53"/>
      <c r="AC9" s="60"/>
      <c r="AD9" s="123">
        <f t="shared" ref="AD9:AD72" ca="1" si="10">IFERROR($AD$5-AC9,0)</f>
        <v>43291</v>
      </c>
      <c r="AE9" s="124" t="str">
        <f ca="1">IF(AD9&gt;30,"Overdue","")</f>
        <v>Overdue</v>
      </c>
      <c r="AF9" s="123" t="e">
        <f>VLOOKUP(U9,'Lookup references'!$F$3:$I$8,4,FALSE)</f>
        <v>#N/A</v>
      </c>
      <c r="AG9" s="123" t="e">
        <f t="shared" ref="AG9:AG69" ca="1" si="11">IF(AND(AE9="Overdue",AF9="Open"),1,0)</f>
        <v>#N/A</v>
      </c>
      <c r="AH9" s="123">
        <f>IF(B9="",0,1)</f>
        <v>0</v>
      </c>
      <c r="AI9" s="123" t="str">
        <f>IF(Y9="Red",1,"")</f>
        <v/>
      </c>
      <c r="AJ9" s="123" t="str">
        <f>IF(U9="Complete",H9,"")</f>
        <v/>
      </c>
      <c r="AK9" s="123">
        <f>IF($I9="Electricity",J9,0)</f>
        <v>0</v>
      </c>
      <c r="AL9" s="123">
        <f t="shared" ref="AL9:AL72" si="12">IF($I9="Gas",$J9,0)</f>
        <v>0</v>
      </c>
      <c r="AM9" s="123">
        <f t="shared" ref="AM9:AM72" si="13">IF($I9="Petrol",$J9,0)</f>
        <v>0</v>
      </c>
      <c r="AN9" s="123">
        <f t="shared" ref="AN9:AN72" si="14">IF($I9="Diesel",$J9,0)</f>
        <v>0</v>
      </c>
      <c r="AO9" s="9">
        <f t="shared" ref="AO9:AO72" si="15">IF(ISERROR($T9*$V9),"Not Quantified",$T9*$V9)</f>
        <v>0</v>
      </c>
      <c r="AP9" s="112">
        <f>IF(I9="Electricity",J9*V9,0)</f>
        <v>0</v>
      </c>
      <c r="AQ9" s="112">
        <f t="shared" ref="AQ9:AQ72" si="16">IF($K$8="Electricity",$L$8*$V$8,0)</f>
        <v>0</v>
      </c>
      <c r="AR9" s="112">
        <f>AP9+AQ9</f>
        <v>0</v>
      </c>
      <c r="AS9" s="112">
        <f>IF(I9="Gas",J9*V9,0)</f>
        <v>0</v>
      </c>
      <c r="AT9" s="112">
        <f>IF(K9="Gas",L9*V9,0)</f>
        <v>0</v>
      </c>
      <c r="AU9" s="112">
        <f>AS9+AT9</f>
        <v>0</v>
      </c>
      <c r="AV9" s="112">
        <f t="shared" ref="AV9:AV72" si="17">IF($I$8="Petrol",$J$8*$V$8,0)</f>
        <v>0</v>
      </c>
      <c r="AW9" s="113">
        <f t="shared" ref="AW9:AW72" si="18">IF($K$8="Petrol",$L$8*$V$8,0)</f>
        <v>0</v>
      </c>
      <c r="AX9" s="8">
        <f>AV9+AW9</f>
        <v>0</v>
      </c>
      <c r="AY9" s="8">
        <f>IF(I9="Diesel",J9*V9,0)</f>
        <v>0</v>
      </c>
      <c r="AZ9" s="10">
        <f>IF(K9="Diesel",L9*V9,0)</f>
        <v>0</v>
      </c>
      <c r="BA9" s="10">
        <f>AY9+AZ9</f>
        <v>0</v>
      </c>
      <c r="BB9" s="18">
        <f>VLOOKUP("Electricity",'Lookup references'!$C$3:$D$6,2,FALSE)*AR9</f>
        <v>0</v>
      </c>
      <c r="BC9" s="18">
        <f>VLOOKUP("Gas",'Lookup references'!$C$3:$D$6,2,FALSE)*AU9</f>
        <v>0</v>
      </c>
      <c r="BD9" s="18">
        <f>VLOOKUP("Petrol",'Lookup references'!$C$3:$D$6,2,FALSE)*AX9</f>
        <v>0</v>
      </c>
      <c r="BE9" s="18">
        <f>VLOOKUP("Diesel",'Lookup references'!$C$3:$D$6,2,FALSE)*BA9</f>
        <v>0</v>
      </c>
      <c r="BF9" s="18">
        <f>P9*V9</f>
        <v>0</v>
      </c>
      <c r="BG9" s="18">
        <f t="shared" ref="BG9:BG72" si="19">SUM(BB9:BF9)</f>
        <v>0</v>
      </c>
      <c r="BH9" s="18">
        <f t="shared" si="0"/>
        <v>0</v>
      </c>
      <c r="BI9" s="114">
        <f>BH9*V9</f>
        <v>0</v>
      </c>
      <c r="BJ9" s="114">
        <f t="shared" ref="BJ9:BJ72" si="20">BH9</f>
        <v>0</v>
      </c>
      <c r="BK9" s="114">
        <f t="shared" ref="BK9:BK72" si="21">BH9</f>
        <v>0</v>
      </c>
      <c r="BL9" s="114">
        <f t="shared" ref="BL9:BL72" si="22">BH9</f>
        <v>0</v>
      </c>
      <c r="BM9" s="114">
        <f t="shared" ref="BM9:BM72" si="23">BH9</f>
        <v>0</v>
      </c>
      <c r="BN9" s="114">
        <f>BM9</f>
        <v>0</v>
      </c>
      <c r="BO9" s="114">
        <f t="shared" si="1"/>
        <v>0</v>
      </c>
      <c r="BP9" s="119">
        <v>0.05</v>
      </c>
      <c r="BQ9" s="120">
        <f t="shared" si="2"/>
        <v>2.5000000000000001E-5</v>
      </c>
      <c r="BR9" s="120">
        <f t="shared" si="3"/>
        <v>5.0000000000000002E-5</v>
      </c>
      <c r="BS9" s="120">
        <f t="shared" si="4"/>
        <v>7.5000000000000007E-5</v>
      </c>
      <c r="BT9" s="120">
        <f t="shared" si="5"/>
        <v>1E-4</v>
      </c>
      <c r="BU9" s="120">
        <f t="shared" si="6"/>
        <v>1.25E-4</v>
      </c>
      <c r="BV9" s="120">
        <f t="shared" si="7"/>
        <v>3.7500000000000001E-4</v>
      </c>
    </row>
    <row r="10" spans="1:94" x14ac:dyDescent="0.2">
      <c r="A10" s="42">
        <v>3</v>
      </c>
      <c r="B10" s="43"/>
      <c r="C10" s="44"/>
      <c r="D10" s="168"/>
      <c r="E10" s="45"/>
      <c r="F10" s="47"/>
      <c r="G10" s="46"/>
      <c r="H10" s="165"/>
      <c r="I10" s="168"/>
      <c r="J10" s="49"/>
      <c r="K10" s="44"/>
      <c r="L10" s="49"/>
      <c r="M10" s="50"/>
      <c r="N10" s="67"/>
      <c r="O10" s="67"/>
      <c r="P10" s="59"/>
      <c r="Q10" s="109">
        <f t="shared" si="8"/>
        <v>0</v>
      </c>
      <c r="R10" s="110" t="str">
        <f>IFERROR((VLOOKUP(I10,'Lookup references'!$C$3:$E$6,3,FALSE)*J10)/1000,"")</f>
        <v/>
      </c>
      <c r="S10" s="110" t="str">
        <f>IFERROR((VLOOKUP(K10,'Lookup references'!$C$3:$E$6,3,FALSE)*L10)/1000,"")</f>
        <v/>
      </c>
      <c r="T10" s="111">
        <f t="shared" si="9"/>
        <v>0</v>
      </c>
      <c r="U10" s="49"/>
      <c r="V10" s="66"/>
      <c r="W10" s="49"/>
      <c r="X10" s="53"/>
      <c r="Y10" s="54"/>
      <c r="Z10" s="128"/>
      <c r="AA10" s="53"/>
      <c r="AB10" s="53"/>
      <c r="AC10" s="60"/>
      <c r="AD10" s="123">
        <f t="shared" ca="1" si="10"/>
        <v>43291</v>
      </c>
      <c r="AE10" s="124" t="str">
        <f ca="1">IF(AD10&gt;30,"Overdue","")</f>
        <v>Overdue</v>
      </c>
      <c r="AF10" s="123" t="e">
        <f>VLOOKUP(U10,'Lookup references'!$F$3:$I$8,4,FALSE)</f>
        <v>#N/A</v>
      </c>
      <c r="AG10" s="123" t="e">
        <f t="shared" ca="1" si="11"/>
        <v>#N/A</v>
      </c>
      <c r="AH10" s="123">
        <f>IF(B10="",0,1)</f>
        <v>0</v>
      </c>
      <c r="AI10" s="123" t="str">
        <f>IF(Y10="Red",1,"")</f>
        <v/>
      </c>
      <c r="AJ10" s="123" t="str">
        <f>IF(U10="Complete",H10,"")</f>
        <v/>
      </c>
      <c r="AK10" s="123">
        <f>IF($I10="Electricity",J10,0)</f>
        <v>0</v>
      </c>
      <c r="AL10" s="123">
        <f t="shared" si="12"/>
        <v>0</v>
      </c>
      <c r="AM10" s="123">
        <f t="shared" si="13"/>
        <v>0</v>
      </c>
      <c r="AN10" s="123">
        <f t="shared" si="14"/>
        <v>0</v>
      </c>
      <c r="AO10" s="9">
        <f t="shared" si="15"/>
        <v>0</v>
      </c>
      <c r="AP10" s="112">
        <f>IF(I10="Electricity",J10*V10,0)</f>
        <v>0</v>
      </c>
      <c r="AQ10" s="112">
        <f t="shared" si="16"/>
        <v>0</v>
      </c>
      <c r="AR10" s="112">
        <f>AP10+AQ10</f>
        <v>0</v>
      </c>
      <c r="AS10" s="112">
        <f>IF(I10="Gas",J10*V10,0)</f>
        <v>0</v>
      </c>
      <c r="AT10" s="112">
        <f>IF(K10="Gas",L10*V10,0)</f>
        <v>0</v>
      </c>
      <c r="AU10" s="112">
        <f>AS10+AT10</f>
        <v>0</v>
      </c>
      <c r="AV10" s="112">
        <f t="shared" si="17"/>
        <v>0</v>
      </c>
      <c r="AW10" s="113">
        <f t="shared" si="18"/>
        <v>0</v>
      </c>
      <c r="AX10" s="8">
        <f>AV10+AW10</f>
        <v>0</v>
      </c>
      <c r="AY10" s="8">
        <f>IF(I10="Diesel",J10*V10,0)</f>
        <v>0</v>
      </c>
      <c r="AZ10" s="10">
        <f>IF(K10="Diesel",L10*V10,0)</f>
        <v>0</v>
      </c>
      <c r="BA10" s="10">
        <f>AY10+AZ10</f>
        <v>0</v>
      </c>
      <c r="BB10" s="18">
        <f>VLOOKUP("Electricity",'Lookup references'!$C$3:$D$6,2,FALSE)*AR10</f>
        <v>0</v>
      </c>
      <c r="BC10" s="18">
        <f>VLOOKUP("Gas",'Lookup references'!$C$3:$D$6,2,FALSE)*AU10</f>
        <v>0</v>
      </c>
      <c r="BD10" s="18">
        <f>VLOOKUP("Petrol",'Lookup references'!$C$3:$D$6,2,FALSE)*AX10</f>
        <v>0</v>
      </c>
      <c r="BE10" s="18">
        <f>VLOOKUP("Diesel",'Lookup references'!$C$3:$D$6,2,FALSE)*BA10</f>
        <v>0</v>
      </c>
      <c r="BF10" s="18">
        <f>P10*V10</f>
        <v>0</v>
      </c>
      <c r="BG10" s="18">
        <f t="shared" si="19"/>
        <v>0</v>
      </c>
      <c r="BH10" s="18">
        <f t="shared" si="0"/>
        <v>0</v>
      </c>
      <c r="BI10" s="114">
        <f>BH10*V10</f>
        <v>0</v>
      </c>
      <c r="BJ10" s="114">
        <f t="shared" si="20"/>
        <v>0</v>
      </c>
      <c r="BK10" s="114">
        <f t="shared" si="21"/>
        <v>0</v>
      </c>
      <c r="BL10" s="114">
        <f t="shared" si="22"/>
        <v>0</v>
      </c>
      <c r="BM10" s="114">
        <f t="shared" si="23"/>
        <v>0</v>
      </c>
      <c r="BN10" s="114">
        <f t="shared" ref="BN10:BN73" si="24">BM10</f>
        <v>0</v>
      </c>
      <c r="BO10" s="114">
        <f t="shared" si="1"/>
        <v>0</v>
      </c>
      <c r="BP10" s="119">
        <v>0.05</v>
      </c>
      <c r="BQ10" s="120">
        <f t="shared" si="2"/>
        <v>2.5000000000000001E-5</v>
      </c>
      <c r="BR10" s="120">
        <f t="shared" si="3"/>
        <v>5.0000000000000002E-5</v>
      </c>
      <c r="BS10" s="120">
        <f t="shared" si="4"/>
        <v>7.5000000000000007E-5</v>
      </c>
      <c r="BT10" s="120">
        <f t="shared" si="5"/>
        <v>1E-4</v>
      </c>
      <c r="BU10" s="120">
        <f t="shared" si="6"/>
        <v>1.25E-4</v>
      </c>
      <c r="BV10" s="120">
        <f t="shared" si="7"/>
        <v>3.7500000000000001E-4</v>
      </c>
    </row>
    <row r="11" spans="1:94" x14ac:dyDescent="0.2">
      <c r="A11" s="42">
        <v>4</v>
      </c>
      <c r="B11" s="43"/>
      <c r="C11" s="44"/>
      <c r="D11" s="168"/>
      <c r="E11" s="45"/>
      <c r="F11" s="47"/>
      <c r="G11" s="46"/>
      <c r="H11" s="165"/>
      <c r="I11" s="168"/>
      <c r="J11" s="49"/>
      <c r="K11" s="44"/>
      <c r="L11" s="49"/>
      <c r="M11" s="50"/>
      <c r="N11" s="67"/>
      <c r="O11" s="67"/>
      <c r="P11" s="59"/>
      <c r="Q11" s="109">
        <f t="shared" si="8"/>
        <v>0</v>
      </c>
      <c r="R11" s="110" t="str">
        <f>IFERROR((VLOOKUP(I11,'Lookup references'!$C$3:$E$6,3,FALSE)*J11)/1000,"")</f>
        <v/>
      </c>
      <c r="S11" s="110" t="str">
        <f>IFERROR((VLOOKUP(K11,'Lookup references'!$C$3:$E$6,3,FALSE)*L11)/1000,"")</f>
        <v/>
      </c>
      <c r="T11" s="111">
        <f t="shared" si="9"/>
        <v>0</v>
      </c>
      <c r="U11" s="49"/>
      <c r="V11" s="66"/>
      <c r="W11" s="49"/>
      <c r="X11" s="128"/>
      <c r="Y11" s="54"/>
      <c r="Z11" s="128"/>
      <c r="AA11" s="128"/>
      <c r="AB11" s="53"/>
      <c r="AC11" s="60"/>
      <c r="AD11" s="123">
        <f t="shared" ca="1" si="10"/>
        <v>43291</v>
      </c>
      <c r="AE11" s="124" t="str">
        <f ca="1">IF(AD11&gt;30,"Overdue","")</f>
        <v>Overdue</v>
      </c>
      <c r="AF11" s="123" t="e">
        <f>VLOOKUP(U11,'Lookup references'!$F$3:$I$8,4,FALSE)</f>
        <v>#N/A</v>
      </c>
      <c r="AG11" s="123" t="e">
        <f t="shared" ca="1" si="11"/>
        <v>#N/A</v>
      </c>
      <c r="AH11" s="123">
        <f>IF(B11="",0,1)</f>
        <v>0</v>
      </c>
      <c r="AI11" s="123" t="str">
        <f>IF(Y11="Red",1,"")</f>
        <v/>
      </c>
      <c r="AJ11" s="123" t="str">
        <f>IF(U11="Complete",H11,"")</f>
        <v/>
      </c>
      <c r="AK11" s="123">
        <f>IF($I11="Electricity",J11,0)</f>
        <v>0</v>
      </c>
      <c r="AL11" s="123">
        <f t="shared" si="12"/>
        <v>0</v>
      </c>
      <c r="AM11" s="123">
        <f t="shared" si="13"/>
        <v>0</v>
      </c>
      <c r="AN11" s="123">
        <f t="shared" si="14"/>
        <v>0</v>
      </c>
      <c r="AO11" s="9">
        <f t="shared" si="15"/>
        <v>0</v>
      </c>
      <c r="AP11" s="112">
        <f>IF(I11="Electricity",J11*V11,0)</f>
        <v>0</v>
      </c>
      <c r="AQ11" s="112">
        <f t="shared" si="16"/>
        <v>0</v>
      </c>
      <c r="AR11" s="112">
        <f>AP11+AQ11</f>
        <v>0</v>
      </c>
      <c r="AS11" s="112">
        <f>IF(I11="Gas",J11*V11,0)</f>
        <v>0</v>
      </c>
      <c r="AT11" s="112">
        <f>IF(K11="Gas",L11*V11,0)</f>
        <v>0</v>
      </c>
      <c r="AU11" s="112">
        <f>AS11+AT11</f>
        <v>0</v>
      </c>
      <c r="AV11" s="112">
        <f t="shared" si="17"/>
        <v>0</v>
      </c>
      <c r="AW11" s="113">
        <f t="shared" si="18"/>
        <v>0</v>
      </c>
      <c r="AX11" s="8">
        <f>AV11+AW11</f>
        <v>0</v>
      </c>
      <c r="AY11" s="8">
        <f>IF(I11="Diesel",J11*V11,0)</f>
        <v>0</v>
      </c>
      <c r="AZ11" s="10">
        <f>IF(K11="Diesel",L11*V11,0)</f>
        <v>0</v>
      </c>
      <c r="BA11" s="10">
        <f>AY11+AZ11</f>
        <v>0</v>
      </c>
      <c r="BB11" s="18">
        <f>VLOOKUP("Electricity",'Lookup references'!$C$3:$D$6,2,FALSE)*AR11</f>
        <v>0</v>
      </c>
      <c r="BC11" s="18">
        <f>VLOOKUP("Gas",'Lookup references'!$C$3:$D$6,2,FALSE)*AU11</f>
        <v>0</v>
      </c>
      <c r="BD11" s="18">
        <f>VLOOKUP("Petrol",'Lookup references'!$C$3:$D$6,2,FALSE)*AX11</f>
        <v>0</v>
      </c>
      <c r="BE11" s="18">
        <f>VLOOKUP("Diesel",'Lookup references'!$C$3:$D$6,2,FALSE)*BA11</f>
        <v>0</v>
      </c>
      <c r="BF11" s="18">
        <f>P11*V11</f>
        <v>0</v>
      </c>
      <c r="BG11" s="18">
        <f t="shared" si="19"/>
        <v>0</v>
      </c>
      <c r="BH11" s="18">
        <f t="shared" si="0"/>
        <v>0</v>
      </c>
      <c r="BI11" s="114">
        <f>BH11*V11</f>
        <v>0</v>
      </c>
      <c r="BJ11" s="114">
        <f t="shared" si="20"/>
        <v>0</v>
      </c>
      <c r="BK11" s="114">
        <f t="shared" si="21"/>
        <v>0</v>
      </c>
      <c r="BL11" s="114">
        <f t="shared" si="22"/>
        <v>0</v>
      </c>
      <c r="BM11" s="114">
        <f t="shared" si="23"/>
        <v>0</v>
      </c>
      <c r="BN11" s="114">
        <f t="shared" si="24"/>
        <v>0</v>
      </c>
      <c r="BO11" s="114">
        <f t="shared" si="1"/>
        <v>0</v>
      </c>
      <c r="BP11" s="119">
        <v>0.05</v>
      </c>
      <c r="BQ11" s="120">
        <f t="shared" si="2"/>
        <v>2.5000000000000001E-5</v>
      </c>
      <c r="BR11" s="120">
        <f t="shared" si="3"/>
        <v>5.0000000000000002E-5</v>
      </c>
      <c r="BS11" s="120">
        <f t="shared" si="4"/>
        <v>7.5000000000000007E-5</v>
      </c>
      <c r="BT11" s="120">
        <f t="shared" si="5"/>
        <v>1E-4</v>
      </c>
      <c r="BU11" s="120">
        <f t="shared" si="6"/>
        <v>1.25E-4</v>
      </c>
      <c r="BV11" s="120">
        <f t="shared" si="7"/>
        <v>3.7500000000000001E-4</v>
      </c>
    </row>
    <row r="12" spans="1:94" x14ac:dyDescent="0.2">
      <c r="A12" s="42">
        <v>5</v>
      </c>
      <c r="B12" s="43"/>
      <c r="C12" s="44"/>
      <c r="D12" s="168"/>
      <c r="E12" s="45"/>
      <c r="F12" s="47"/>
      <c r="G12" s="46"/>
      <c r="H12" s="165"/>
      <c r="I12" s="169"/>
      <c r="J12" s="49"/>
      <c r="K12" s="44"/>
      <c r="L12" s="49"/>
      <c r="M12" s="50"/>
      <c r="N12" s="67"/>
      <c r="O12" s="67"/>
      <c r="P12" s="59"/>
      <c r="Q12" s="109">
        <f t="shared" si="8"/>
        <v>0</v>
      </c>
      <c r="R12" s="110" t="str">
        <f>IFERROR((VLOOKUP(I12,'Lookup references'!$C$3:$E$6,3,FALSE)*J12)/1000,"")</f>
        <v/>
      </c>
      <c r="S12" s="110" t="str">
        <f>IFERROR((VLOOKUP(K12,'Lookup references'!$C$3:$E$6,3,FALSE)*L12)/1000,"")</f>
        <v/>
      </c>
      <c r="T12" s="111">
        <f t="shared" si="9"/>
        <v>0</v>
      </c>
      <c r="U12" s="49"/>
      <c r="V12" s="66"/>
      <c r="W12" s="49"/>
      <c r="X12" s="128"/>
      <c r="Y12" s="54"/>
      <c r="Z12" s="53"/>
      <c r="AA12" s="53"/>
      <c r="AB12" s="53"/>
      <c r="AC12" s="60"/>
      <c r="AD12" s="123">
        <f t="shared" ca="1" si="10"/>
        <v>43291</v>
      </c>
      <c r="AE12" s="124" t="str">
        <f ca="1">IF(AD12&gt;30,"Overdue","")</f>
        <v>Overdue</v>
      </c>
      <c r="AF12" s="123" t="e">
        <f>VLOOKUP(U12,'Lookup references'!$F$3:$I$8,4,FALSE)</f>
        <v>#N/A</v>
      </c>
      <c r="AG12" s="123" t="e">
        <f t="shared" ca="1" si="11"/>
        <v>#N/A</v>
      </c>
      <c r="AH12" s="123">
        <f>IF(B12="",0,1)</f>
        <v>0</v>
      </c>
      <c r="AI12" s="123" t="str">
        <f>IF(Y12="Red",1,"")</f>
        <v/>
      </c>
      <c r="AJ12" s="123" t="str">
        <f>IF(U12="Complete",H12,"")</f>
        <v/>
      </c>
      <c r="AK12" s="123">
        <f>IF($I12="Electricity",J12,0)</f>
        <v>0</v>
      </c>
      <c r="AL12" s="123">
        <f t="shared" si="12"/>
        <v>0</v>
      </c>
      <c r="AM12" s="123">
        <f t="shared" si="13"/>
        <v>0</v>
      </c>
      <c r="AN12" s="123">
        <f t="shared" si="14"/>
        <v>0</v>
      </c>
      <c r="AO12" s="9">
        <f t="shared" si="15"/>
        <v>0</v>
      </c>
      <c r="AP12" s="112">
        <f>IF(I12="Electricity",J12*V12,0)</f>
        <v>0</v>
      </c>
      <c r="AQ12" s="112">
        <f t="shared" si="16"/>
        <v>0</v>
      </c>
      <c r="AR12" s="112"/>
      <c r="AS12" s="112">
        <f>IF(I12="Gas",J12*V12,0)</f>
        <v>0</v>
      </c>
      <c r="AT12" s="112">
        <f>IF(K12="Gas",L12*V12,0)</f>
        <v>0</v>
      </c>
      <c r="AU12" s="112"/>
      <c r="AV12" s="112">
        <f t="shared" si="17"/>
        <v>0</v>
      </c>
      <c r="AW12" s="113">
        <f t="shared" si="18"/>
        <v>0</v>
      </c>
      <c r="AX12" s="8"/>
      <c r="AY12" s="8"/>
      <c r="AZ12" s="10"/>
      <c r="BA12" s="10"/>
      <c r="BB12" s="18">
        <f>VLOOKUP("Electricity",'Lookup references'!$C$3:$D$6,2,FALSE)*AR12</f>
        <v>0</v>
      </c>
      <c r="BC12" s="18">
        <f>VLOOKUP("Gas",'Lookup references'!$C$3:$D$6,2,FALSE)*AU12</f>
        <v>0</v>
      </c>
      <c r="BD12" s="18">
        <f>VLOOKUP("Petrol",'Lookup references'!$C$3:$D$6,2,FALSE)*AX12</f>
        <v>0</v>
      </c>
      <c r="BE12" s="18">
        <f>VLOOKUP("Diesel",'Lookup references'!$C$3:$D$6,2,FALSE)*BA12</f>
        <v>0</v>
      </c>
      <c r="BF12" s="18">
        <f>P12*V12</f>
        <v>0</v>
      </c>
      <c r="BG12" s="18">
        <f t="shared" si="19"/>
        <v>0</v>
      </c>
      <c r="BH12" s="18">
        <f t="shared" si="0"/>
        <v>0</v>
      </c>
      <c r="BI12" s="114">
        <f>BH12*V12</f>
        <v>0</v>
      </c>
      <c r="BJ12" s="114">
        <f t="shared" si="20"/>
        <v>0</v>
      </c>
      <c r="BK12" s="114">
        <f t="shared" si="21"/>
        <v>0</v>
      </c>
      <c r="BL12" s="114">
        <f t="shared" si="22"/>
        <v>0</v>
      </c>
      <c r="BM12" s="114">
        <f t="shared" si="23"/>
        <v>0</v>
      </c>
      <c r="BN12" s="114">
        <f t="shared" si="24"/>
        <v>0</v>
      </c>
      <c r="BO12" s="114">
        <f t="shared" si="1"/>
        <v>0</v>
      </c>
      <c r="BP12" s="119">
        <v>0.05</v>
      </c>
      <c r="BQ12" s="120">
        <f t="shared" si="2"/>
        <v>2.5000000000000001E-5</v>
      </c>
      <c r="BR12" s="120">
        <f t="shared" si="3"/>
        <v>5.0000000000000002E-5</v>
      </c>
      <c r="BS12" s="120">
        <f t="shared" si="4"/>
        <v>7.5000000000000007E-5</v>
      </c>
      <c r="BT12" s="120">
        <f t="shared" si="5"/>
        <v>1E-4</v>
      </c>
      <c r="BU12" s="120">
        <f t="shared" si="6"/>
        <v>1.25E-4</v>
      </c>
      <c r="BV12" s="120">
        <f t="shared" si="7"/>
        <v>3.7500000000000001E-4</v>
      </c>
    </row>
    <row r="13" spans="1:94" x14ac:dyDescent="0.2">
      <c r="A13" s="42">
        <v>6</v>
      </c>
      <c r="B13" s="127"/>
      <c r="C13" s="44"/>
      <c r="D13" s="168"/>
      <c r="E13" s="45"/>
      <c r="F13" s="47"/>
      <c r="G13" s="46"/>
      <c r="H13" s="165"/>
      <c r="I13" s="168"/>
      <c r="J13" s="49"/>
      <c r="K13" s="44"/>
      <c r="L13" s="49"/>
      <c r="M13" s="130"/>
      <c r="N13" s="67"/>
      <c r="O13" s="67"/>
      <c r="P13" s="59"/>
      <c r="Q13" s="109">
        <f t="shared" si="8"/>
        <v>0</v>
      </c>
      <c r="R13" s="110" t="str">
        <f>IFERROR((VLOOKUP(I13,'Lookup references'!$C$3:$E$6,3,FALSE)*J13)/1000,"")</f>
        <v/>
      </c>
      <c r="S13" s="110" t="str">
        <f>IFERROR((VLOOKUP(K13,'Lookup references'!$C$3:$E$6,3,FALSE)*L13)/1000,"")</f>
        <v/>
      </c>
      <c r="T13" s="111">
        <f t="shared" si="9"/>
        <v>0</v>
      </c>
      <c r="U13" s="139"/>
      <c r="V13" s="66"/>
      <c r="W13" s="49"/>
      <c r="X13" s="128"/>
      <c r="Y13" s="54"/>
      <c r="Z13" s="128"/>
      <c r="AA13" s="128"/>
      <c r="AB13" s="53"/>
      <c r="AC13" s="60"/>
      <c r="AD13" s="123">
        <f t="shared" ca="1" si="10"/>
        <v>43291</v>
      </c>
      <c r="AE13" s="124" t="str">
        <f ca="1">IF(AD13&gt;30,"Overdue","")</f>
        <v>Overdue</v>
      </c>
      <c r="AF13" s="123" t="e">
        <f>VLOOKUP(U13,'Lookup references'!$F$3:$I$8,4,FALSE)</f>
        <v>#N/A</v>
      </c>
      <c r="AG13" s="123" t="e">
        <f t="shared" ca="1" si="11"/>
        <v>#N/A</v>
      </c>
      <c r="AH13" s="123">
        <f>IF(B13="",0,1)</f>
        <v>0</v>
      </c>
      <c r="AI13" s="123" t="str">
        <f>IF(Y13="Red",1,"")</f>
        <v/>
      </c>
      <c r="AJ13" s="123" t="str">
        <f>IF(U13="Complete",H13,"")</f>
        <v/>
      </c>
      <c r="AK13" s="123">
        <f>IF($I13="Electricity",J13,0)</f>
        <v>0</v>
      </c>
      <c r="AL13" s="123">
        <f t="shared" si="12"/>
        <v>0</v>
      </c>
      <c r="AM13" s="123">
        <f t="shared" si="13"/>
        <v>0</v>
      </c>
      <c r="AN13" s="123">
        <f t="shared" si="14"/>
        <v>0</v>
      </c>
      <c r="AO13" s="9">
        <f t="shared" si="15"/>
        <v>0</v>
      </c>
      <c r="AP13" s="112">
        <f>IF(I13="Electricity",J13*V13,0)</f>
        <v>0</v>
      </c>
      <c r="AQ13" s="112">
        <f t="shared" si="16"/>
        <v>0</v>
      </c>
      <c r="AR13" s="112"/>
      <c r="AS13" s="112">
        <f>IF(I13="Gas",J13*V13,0)</f>
        <v>0</v>
      </c>
      <c r="AT13" s="112">
        <f>IF(K13="Gas",L13*V13,0)</f>
        <v>0</v>
      </c>
      <c r="AU13" s="112"/>
      <c r="AV13" s="112">
        <f t="shared" si="17"/>
        <v>0</v>
      </c>
      <c r="AW13" s="113">
        <f t="shared" si="18"/>
        <v>0</v>
      </c>
      <c r="AX13" s="8"/>
      <c r="AY13" s="8"/>
      <c r="AZ13" s="10"/>
      <c r="BA13" s="10"/>
      <c r="BB13" s="18">
        <f>VLOOKUP("Electricity",'Lookup references'!$C$3:$D$6,2,FALSE)*AR13</f>
        <v>0</v>
      </c>
      <c r="BC13" s="18">
        <f>VLOOKUP("Gas",'Lookup references'!$C$3:$D$6,2,FALSE)*AU13</f>
        <v>0</v>
      </c>
      <c r="BD13" s="18">
        <f>VLOOKUP("Petrol",'Lookup references'!$C$3:$D$6,2,FALSE)*AX13</f>
        <v>0</v>
      </c>
      <c r="BE13" s="18">
        <f>VLOOKUP("Diesel",'Lookup references'!$C$3:$D$6,2,FALSE)*BA13</f>
        <v>0</v>
      </c>
      <c r="BF13" s="18">
        <f>P13*V13</f>
        <v>0</v>
      </c>
      <c r="BG13" s="18">
        <f t="shared" si="19"/>
        <v>0</v>
      </c>
      <c r="BH13" s="18">
        <f t="shared" si="0"/>
        <v>0</v>
      </c>
      <c r="BI13" s="114">
        <f>BH13*V13</f>
        <v>0</v>
      </c>
      <c r="BJ13" s="114">
        <f t="shared" si="20"/>
        <v>0</v>
      </c>
      <c r="BK13" s="114">
        <f t="shared" si="21"/>
        <v>0</v>
      </c>
      <c r="BL13" s="114">
        <f t="shared" si="22"/>
        <v>0</v>
      </c>
      <c r="BM13" s="114">
        <f t="shared" si="23"/>
        <v>0</v>
      </c>
      <c r="BN13" s="114">
        <f t="shared" si="24"/>
        <v>0</v>
      </c>
      <c r="BO13" s="114">
        <f t="shared" si="1"/>
        <v>0</v>
      </c>
      <c r="BP13" s="119">
        <v>0.05</v>
      </c>
      <c r="BQ13" s="120">
        <f t="shared" si="2"/>
        <v>2.5000000000000001E-5</v>
      </c>
      <c r="BR13" s="120">
        <f t="shared" si="3"/>
        <v>5.0000000000000002E-5</v>
      </c>
      <c r="BS13" s="120">
        <f t="shared" si="4"/>
        <v>7.5000000000000007E-5</v>
      </c>
      <c r="BT13" s="120">
        <f t="shared" si="5"/>
        <v>1E-4</v>
      </c>
      <c r="BU13" s="120">
        <f t="shared" si="6"/>
        <v>1.25E-4</v>
      </c>
      <c r="BV13" s="120">
        <f t="shared" si="7"/>
        <v>3.7500000000000001E-4</v>
      </c>
    </row>
    <row r="14" spans="1:94" x14ac:dyDescent="0.2">
      <c r="A14" s="42">
        <v>7</v>
      </c>
      <c r="B14" s="127"/>
      <c r="C14" s="44"/>
      <c r="D14" s="168"/>
      <c r="E14" s="45"/>
      <c r="F14" s="47"/>
      <c r="G14" s="46"/>
      <c r="H14" s="165"/>
      <c r="I14" s="168"/>
      <c r="J14" s="49"/>
      <c r="K14" s="44"/>
      <c r="L14" s="49"/>
      <c r="M14" s="50"/>
      <c r="N14" s="67"/>
      <c r="O14" s="67"/>
      <c r="P14" s="59"/>
      <c r="Q14" s="109">
        <f t="shared" si="8"/>
        <v>0</v>
      </c>
      <c r="R14" s="110" t="str">
        <f>IFERROR((VLOOKUP(I14,'Lookup references'!$C$3:$E$6,3,FALSE)*J14)/1000,"")</f>
        <v/>
      </c>
      <c r="S14" s="110" t="str">
        <f>IFERROR((VLOOKUP(K14,'Lookup references'!$C$3:$E$6,3,FALSE)*L14)/1000,"")</f>
        <v/>
      </c>
      <c r="T14" s="111">
        <f t="shared" si="9"/>
        <v>0</v>
      </c>
      <c r="U14" s="139"/>
      <c r="V14" s="66"/>
      <c r="W14" s="49"/>
      <c r="X14" s="128"/>
      <c r="Y14" s="132"/>
      <c r="Z14" s="128"/>
      <c r="AA14" s="128"/>
      <c r="AB14" s="53"/>
      <c r="AC14" s="60"/>
      <c r="AD14" s="123">
        <f t="shared" ca="1" si="10"/>
        <v>43291</v>
      </c>
      <c r="AE14" s="124" t="str">
        <f ca="1">IF(AD14&gt;30,"Overdue","")</f>
        <v>Overdue</v>
      </c>
      <c r="AF14" s="123" t="e">
        <f>VLOOKUP(U14,'Lookup references'!$F$3:$I$8,4,FALSE)</f>
        <v>#N/A</v>
      </c>
      <c r="AG14" s="123" t="e">
        <f t="shared" ca="1" si="11"/>
        <v>#N/A</v>
      </c>
      <c r="AH14" s="123">
        <f>IF(B14="",0,1)</f>
        <v>0</v>
      </c>
      <c r="AI14" s="123" t="str">
        <f>IF(Y14="Red",1,"")</f>
        <v/>
      </c>
      <c r="AJ14" s="123" t="str">
        <f>IF(U14="Complete",H14,"")</f>
        <v/>
      </c>
      <c r="AK14" s="123">
        <f>IF($I14="Electricity",J14,0)</f>
        <v>0</v>
      </c>
      <c r="AL14" s="123">
        <f t="shared" si="12"/>
        <v>0</v>
      </c>
      <c r="AM14" s="123">
        <f t="shared" si="13"/>
        <v>0</v>
      </c>
      <c r="AN14" s="123">
        <f t="shared" si="14"/>
        <v>0</v>
      </c>
      <c r="AO14" s="9">
        <f t="shared" si="15"/>
        <v>0</v>
      </c>
      <c r="AP14" s="112">
        <f>IF(I14="Electricity",J14*V14,0)</f>
        <v>0</v>
      </c>
      <c r="AQ14" s="112">
        <f t="shared" si="16"/>
        <v>0</v>
      </c>
      <c r="AR14" s="112"/>
      <c r="AS14" s="112">
        <f>IF(I14="Gas",J14*V14,0)</f>
        <v>0</v>
      </c>
      <c r="AT14" s="112">
        <f>IF(K14="Gas",L14*V14,0)</f>
        <v>0</v>
      </c>
      <c r="AU14" s="112"/>
      <c r="AV14" s="112">
        <f t="shared" si="17"/>
        <v>0</v>
      </c>
      <c r="AW14" s="113">
        <f t="shared" si="18"/>
        <v>0</v>
      </c>
      <c r="AX14" s="8"/>
      <c r="AY14" s="8"/>
      <c r="AZ14" s="10"/>
      <c r="BA14" s="10"/>
      <c r="BB14" s="18">
        <f>VLOOKUP("Electricity",'Lookup references'!$C$3:$D$6,2,FALSE)*AR14</f>
        <v>0</v>
      </c>
      <c r="BC14" s="18">
        <f>VLOOKUP("Gas",'Lookup references'!$C$3:$D$6,2,FALSE)*AU14</f>
        <v>0</v>
      </c>
      <c r="BD14" s="18">
        <f>VLOOKUP("Petrol",'Lookup references'!$C$3:$D$6,2,FALSE)*AX14</f>
        <v>0</v>
      </c>
      <c r="BE14" s="18">
        <f>VLOOKUP("Diesel",'Lookup references'!$C$3:$D$6,2,FALSE)*BA14</f>
        <v>0</v>
      </c>
      <c r="BF14" s="18">
        <f>P14*V14</f>
        <v>0</v>
      </c>
      <c r="BG14" s="18">
        <f t="shared" si="19"/>
        <v>0</v>
      </c>
      <c r="BH14" s="18">
        <f t="shared" si="0"/>
        <v>0</v>
      </c>
      <c r="BI14" s="114">
        <f>BH14*V14</f>
        <v>0</v>
      </c>
      <c r="BJ14" s="114">
        <f t="shared" si="20"/>
        <v>0</v>
      </c>
      <c r="BK14" s="114">
        <f t="shared" si="21"/>
        <v>0</v>
      </c>
      <c r="BL14" s="114">
        <f t="shared" si="22"/>
        <v>0</v>
      </c>
      <c r="BM14" s="114">
        <f t="shared" si="23"/>
        <v>0</v>
      </c>
      <c r="BN14" s="114">
        <f t="shared" si="24"/>
        <v>0</v>
      </c>
      <c r="BO14" s="114">
        <f t="shared" si="1"/>
        <v>0</v>
      </c>
      <c r="BP14" s="119">
        <v>0.05</v>
      </c>
      <c r="BQ14" s="120">
        <f t="shared" si="2"/>
        <v>2.5000000000000001E-5</v>
      </c>
      <c r="BR14" s="120">
        <f t="shared" si="3"/>
        <v>5.0000000000000002E-5</v>
      </c>
      <c r="BS14" s="120">
        <f t="shared" si="4"/>
        <v>7.5000000000000007E-5</v>
      </c>
      <c r="BT14" s="120">
        <f t="shared" si="5"/>
        <v>1E-4</v>
      </c>
      <c r="BU14" s="120">
        <f t="shared" si="6"/>
        <v>1.25E-4</v>
      </c>
      <c r="BV14" s="120">
        <f t="shared" si="7"/>
        <v>3.7500000000000001E-4</v>
      </c>
    </row>
    <row r="15" spans="1:94" x14ac:dyDescent="0.2">
      <c r="A15" s="42">
        <v>8</v>
      </c>
      <c r="B15" s="43"/>
      <c r="C15" s="44"/>
      <c r="D15" s="168"/>
      <c r="E15" s="45"/>
      <c r="F15" s="47"/>
      <c r="G15" s="46"/>
      <c r="H15" s="165"/>
      <c r="I15" s="168"/>
      <c r="J15" s="49"/>
      <c r="K15" s="44"/>
      <c r="L15" s="49"/>
      <c r="M15" s="130"/>
      <c r="N15" s="67"/>
      <c r="O15" s="67"/>
      <c r="P15" s="59"/>
      <c r="Q15" s="109">
        <f t="shared" si="8"/>
        <v>0</v>
      </c>
      <c r="R15" s="110" t="str">
        <f>IFERROR((VLOOKUP(I15,'Lookup references'!$C$3:$E$6,3,FALSE)*J15)/1000,"")</f>
        <v/>
      </c>
      <c r="S15" s="110" t="str">
        <f>IFERROR((VLOOKUP(K15,'Lookup references'!$C$3:$E$6,3,FALSE)*L15)/1000,"")</f>
        <v/>
      </c>
      <c r="T15" s="111">
        <f t="shared" si="9"/>
        <v>0</v>
      </c>
      <c r="U15" s="139"/>
      <c r="V15" s="66"/>
      <c r="W15" s="49"/>
      <c r="X15" s="128"/>
      <c r="Y15" s="132"/>
      <c r="Z15" s="128"/>
      <c r="AA15" s="128"/>
      <c r="AB15" s="53"/>
      <c r="AC15" s="60"/>
      <c r="AD15" s="123">
        <f t="shared" ca="1" si="10"/>
        <v>43291</v>
      </c>
      <c r="AE15" s="124" t="str">
        <f ca="1">IF(AD15&gt;30,"Overdue","")</f>
        <v>Overdue</v>
      </c>
      <c r="AF15" s="123" t="e">
        <f>VLOOKUP(U15,'Lookup references'!$F$3:$I$8,4,FALSE)</f>
        <v>#N/A</v>
      </c>
      <c r="AG15" s="123" t="e">
        <f t="shared" ca="1" si="11"/>
        <v>#N/A</v>
      </c>
      <c r="AH15" s="123">
        <f>IF(B15="",0,1)</f>
        <v>0</v>
      </c>
      <c r="AI15" s="123" t="str">
        <f>IF(Y15="Red",1,"")</f>
        <v/>
      </c>
      <c r="AJ15" s="123" t="str">
        <f>IF(U15="Complete",H15,"")</f>
        <v/>
      </c>
      <c r="AK15" s="123">
        <f>IF($I15="Electricity",J15,0)</f>
        <v>0</v>
      </c>
      <c r="AL15" s="123">
        <f t="shared" si="12"/>
        <v>0</v>
      </c>
      <c r="AM15" s="123">
        <f t="shared" si="13"/>
        <v>0</v>
      </c>
      <c r="AN15" s="123">
        <f t="shared" si="14"/>
        <v>0</v>
      </c>
      <c r="AO15" s="9">
        <f t="shared" si="15"/>
        <v>0</v>
      </c>
      <c r="AP15" s="112">
        <f>IF(I15="Electricity",J15*V15,0)</f>
        <v>0</v>
      </c>
      <c r="AQ15" s="112">
        <f t="shared" si="16"/>
        <v>0</v>
      </c>
      <c r="AR15" s="112">
        <f t="shared" ref="AR15:AR46" si="25">AP15+AQ15</f>
        <v>0</v>
      </c>
      <c r="AS15" s="112">
        <f>IF(I15="Gas",J15*V15,0)</f>
        <v>0</v>
      </c>
      <c r="AT15" s="112">
        <f>IF(K15="Gas",L15*V15,0)</f>
        <v>0</v>
      </c>
      <c r="AU15" s="112">
        <f t="shared" ref="AU15:AU46" si="26">AS15+AT15</f>
        <v>0</v>
      </c>
      <c r="AV15" s="112">
        <f t="shared" si="17"/>
        <v>0</v>
      </c>
      <c r="AW15" s="113">
        <f t="shared" si="18"/>
        <v>0</v>
      </c>
      <c r="AX15" s="8">
        <f t="shared" ref="AX15:AX46" si="27">AV15+AW15</f>
        <v>0</v>
      </c>
      <c r="AY15" s="8">
        <f>IF(I15="Diesel",J15*V15,0)</f>
        <v>0</v>
      </c>
      <c r="AZ15" s="10">
        <f>IF(K15="Diesel",L15*V15,0)</f>
        <v>0</v>
      </c>
      <c r="BA15" s="10">
        <f t="shared" ref="BA15:BA46" si="28">AY15+AZ15</f>
        <v>0</v>
      </c>
      <c r="BB15" s="18">
        <f>VLOOKUP("Electricity",'Lookup references'!$C$3:$D$6,2,FALSE)*AR15</f>
        <v>0</v>
      </c>
      <c r="BC15" s="18">
        <f>VLOOKUP("Gas",'Lookup references'!$C$3:$D$6,2,FALSE)*AU15</f>
        <v>0</v>
      </c>
      <c r="BD15" s="18">
        <f>VLOOKUP("Petrol",'Lookup references'!$C$3:$D$6,2,FALSE)*AX15</f>
        <v>0</v>
      </c>
      <c r="BE15" s="18">
        <f>VLOOKUP("Diesel",'Lookup references'!$C$3:$D$6,2,FALSE)*BA15</f>
        <v>0</v>
      </c>
      <c r="BF15" s="18">
        <f>P15*V15</f>
        <v>0</v>
      </c>
      <c r="BG15" s="18">
        <f t="shared" si="19"/>
        <v>0</v>
      </c>
      <c r="BH15" s="18">
        <f t="shared" si="0"/>
        <v>0</v>
      </c>
      <c r="BI15" s="114">
        <f>BH15*V15</f>
        <v>0</v>
      </c>
      <c r="BJ15" s="114">
        <f t="shared" si="20"/>
        <v>0</v>
      </c>
      <c r="BK15" s="114">
        <f t="shared" si="21"/>
        <v>0</v>
      </c>
      <c r="BL15" s="114">
        <f t="shared" si="22"/>
        <v>0</v>
      </c>
      <c r="BM15" s="114">
        <f t="shared" si="23"/>
        <v>0</v>
      </c>
      <c r="BN15" s="114">
        <f t="shared" si="24"/>
        <v>0</v>
      </c>
      <c r="BO15" s="114">
        <f t="shared" si="1"/>
        <v>0</v>
      </c>
      <c r="BP15" s="119">
        <v>0.05</v>
      </c>
      <c r="BQ15" s="120">
        <f t="shared" si="2"/>
        <v>2.5000000000000001E-5</v>
      </c>
      <c r="BR15" s="120">
        <f t="shared" si="3"/>
        <v>5.0000000000000002E-5</v>
      </c>
      <c r="BS15" s="120">
        <f t="shared" si="4"/>
        <v>7.5000000000000007E-5</v>
      </c>
      <c r="BT15" s="120">
        <f t="shared" si="5"/>
        <v>1E-4</v>
      </c>
      <c r="BU15" s="120">
        <f t="shared" si="6"/>
        <v>1.25E-4</v>
      </c>
      <c r="BV15" s="120">
        <f t="shared" si="7"/>
        <v>3.7500000000000001E-4</v>
      </c>
    </row>
    <row r="16" spans="1:94" x14ac:dyDescent="0.2">
      <c r="A16" s="42">
        <v>9</v>
      </c>
      <c r="B16" s="43"/>
      <c r="C16" s="44"/>
      <c r="D16" s="168"/>
      <c r="E16" s="45"/>
      <c r="F16" s="47"/>
      <c r="G16" s="46"/>
      <c r="H16" s="165"/>
      <c r="I16" s="168"/>
      <c r="J16" s="49"/>
      <c r="K16" s="52"/>
      <c r="L16" s="49"/>
      <c r="M16" s="50"/>
      <c r="N16" s="67"/>
      <c r="O16" s="67"/>
      <c r="P16" s="59"/>
      <c r="Q16" s="109">
        <f t="shared" si="8"/>
        <v>0</v>
      </c>
      <c r="R16" s="110" t="str">
        <f>IFERROR((VLOOKUP(I16,'Lookup references'!$C$3:$E$6,3,FALSE)*J16)/1000,"")</f>
        <v/>
      </c>
      <c r="S16" s="110" t="str">
        <f>IFERROR((VLOOKUP(K16,'Lookup references'!$C$3:$E$6,3,FALSE)*L16)/1000,"")</f>
        <v/>
      </c>
      <c r="T16" s="111">
        <f t="shared" si="9"/>
        <v>0</v>
      </c>
      <c r="U16" s="49"/>
      <c r="V16" s="66"/>
      <c r="W16" s="49"/>
      <c r="X16" s="128"/>
      <c r="Y16" s="55"/>
      <c r="Z16" s="128"/>
      <c r="AA16" s="53"/>
      <c r="AB16" s="53"/>
      <c r="AC16" s="60"/>
      <c r="AD16" s="123">
        <f t="shared" ca="1" si="10"/>
        <v>43291</v>
      </c>
      <c r="AE16" s="124" t="str">
        <f ca="1">IF(AD16&gt;30,"Overdue","")</f>
        <v>Overdue</v>
      </c>
      <c r="AF16" s="123" t="e">
        <f>VLOOKUP(U16,'Lookup references'!$F$3:$I$8,4,FALSE)</f>
        <v>#N/A</v>
      </c>
      <c r="AG16" s="123" t="e">
        <f t="shared" ca="1" si="11"/>
        <v>#N/A</v>
      </c>
      <c r="AH16" s="123">
        <f>IF(B16="",0,1)</f>
        <v>0</v>
      </c>
      <c r="AI16" s="123" t="str">
        <f>IF(Y16="Red",1,"")</f>
        <v/>
      </c>
      <c r="AJ16" s="123" t="str">
        <f>IF(U16="Complete",H16,"")</f>
        <v/>
      </c>
      <c r="AK16" s="123">
        <f>IF($I16="Electricity",J16,0)</f>
        <v>0</v>
      </c>
      <c r="AL16" s="123">
        <f t="shared" si="12"/>
        <v>0</v>
      </c>
      <c r="AM16" s="123">
        <f t="shared" si="13"/>
        <v>0</v>
      </c>
      <c r="AN16" s="123">
        <f t="shared" si="14"/>
        <v>0</v>
      </c>
      <c r="AO16" s="9">
        <f t="shared" si="15"/>
        <v>0</v>
      </c>
      <c r="AP16" s="112">
        <f>IF(I16="Electricity",J16*V16,0)</f>
        <v>0</v>
      </c>
      <c r="AQ16" s="112">
        <f t="shared" si="16"/>
        <v>0</v>
      </c>
      <c r="AR16" s="112">
        <f t="shared" si="25"/>
        <v>0</v>
      </c>
      <c r="AS16" s="112">
        <f>IF(I16="Gas",J16*V16,0)</f>
        <v>0</v>
      </c>
      <c r="AT16" s="112">
        <f>IF(K16="Gas",L16*V16,0)</f>
        <v>0</v>
      </c>
      <c r="AU16" s="112">
        <f t="shared" si="26"/>
        <v>0</v>
      </c>
      <c r="AV16" s="112">
        <f t="shared" si="17"/>
        <v>0</v>
      </c>
      <c r="AW16" s="113">
        <f t="shared" si="18"/>
        <v>0</v>
      </c>
      <c r="AX16" s="8">
        <f t="shared" si="27"/>
        <v>0</v>
      </c>
      <c r="AY16" s="8">
        <f>IF(I16="Diesel",J16*V16,0)</f>
        <v>0</v>
      </c>
      <c r="AZ16" s="10">
        <f>IF(K16="Diesel",L16*V16,0)</f>
        <v>0</v>
      </c>
      <c r="BA16" s="10">
        <f t="shared" si="28"/>
        <v>0</v>
      </c>
      <c r="BB16" s="18">
        <f>VLOOKUP("Electricity",'Lookup references'!$C$3:$D$6,2,FALSE)*AR16</f>
        <v>0</v>
      </c>
      <c r="BC16" s="18">
        <f>VLOOKUP("Gas",'Lookup references'!$C$3:$D$6,2,FALSE)*AU16</f>
        <v>0</v>
      </c>
      <c r="BD16" s="18">
        <f>VLOOKUP("Petrol",'Lookup references'!$C$3:$D$6,2,FALSE)*AX16</f>
        <v>0</v>
      </c>
      <c r="BE16" s="18">
        <f>VLOOKUP("Diesel",'Lookup references'!$C$3:$D$6,2,FALSE)*BA16</f>
        <v>0</v>
      </c>
      <c r="BF16" s="18">
        <f>P16*V16</f>
        <v>0</v>
      </c>
      <c r="BG16" s="18">
        <f t="shared" si="19"/>
        <v>0</v>
      </c>
      <c r="BH16" s="18">
        <f t="shared" si="0"/>
        <v>0</v>
      </c>
      <c r="BI16" s="114">
        <f>BH16*V16</f>
        <v>0</v>
      </c>
      <c r="BJ16" s="114">
        <f t="shared" si="20"/>
        <v>0</v>
      </c>
      <c r="BK16" s="114">
        <f t="shared" si="21"/>
        <v>0</v>
      </c>
      <c r="BL16" s="114">
        <f t="shared" si="22"/>
        <v>0</v>
      </c>
      <c r="BM16" s="114">
        <f t="shared" si="23"/>
        <v>0</v>
      </c>
      <c r="BN16" s="114">
        <f t="shared" si="24"/>
        <v>0</v>
      </c>
      <c r="BO16" s="114">
        <f t="shared" si="1"/>
        <v>0</v>
      </c>
      <c r="BP16" s="119">
        <v>0.05</v>
      </c>
      <c r="BQ16" s="120">
        <f t="shared" si="2"/>
        <v>2.5000000000000001E-5</v>
      </c>
      <c r="BR16" s="120">
        <f t="shared" si="3"/>
        <v>5.0000000000000002E-5</v>
      </c>
      <c r="BS16" s="120">
        <f t="shared" si="4"/>
        <v>7.5000000000000007E-5</v>
      </c>
      <c r="BT16" s="120">
        <f t="shared" si="5"/>
        <v>1E-4</v>
      </c>
      <c r="BU16" s="120">
        <f t="shared" si="6"/>
        <v>1.25E-4</v>
      </c>
      <c r="BV16" s="120">
        <f t="shared" si="7"/>
        <v>3.7500000000000001E-4</v>
      </c>
    </row>
    <row r="17" spans="1:74" x14ac:dyDescent="0.2">
      <c r="A17" s="42">
        <v>10</v>
      </c>
      <c r="B17" s="43"/>
      <c r="C17" s="44"/>
      <c r="D17" s="168"/>
      <c r="E17" s="45"/>
      <c r="F17" s="47"/>
      <c r="G17" s="46"/>
      <c r="H17" s="165"/>
      <c r="I17" s="168"/>
      <c r="J17" s="49"/>
      <c r="K17" s="44"/>
      <c r="L17" s="49"/>
      <c r="M17" s="50"/>
      <c r="N17" s="67"/>
      <c r="O17" s="67"/>
      <c r="P17" s="59"/>
      <c r="Q17" s="109">
        <f t="shared" si="8"/>
        <v>0</v>
      </c>
      <c r="R17" s="110" t="str">
        <f>IFERROR((VLOOKUP(I17,'Lookup references'!$C$3:$E$6,3,FALSE)*J17)/1000,"")</f>
        <v/>
      </c>
      <c r="S17" s="110" t="str">
        <f>IFERROR((VLOOKUP(K17,'Lookup references'!$C$3:$E$6,3,FALSE)*L17)/1000,"")</f>
        <v/>
      </c>
      <c r="T17" s="111">
        <f t="shared" si="9"/>
        <v>0</v>
      </c>
      <c r="U17" s="49"/>
      <c r="V17" s="66"/>
      <c r="W17" s="49"/>
      <c r="X17" s="128"/>
      <c r="Y17" s="55"/>
      <c r="Z17" s="53"/>
      <c r="AA17" s="53"/>
      <c r="AB17" s="53"/>
      <c r="AC17" s="60"/>
      <c r="AD17" s="123">
        <f t="shared" ca="1" si="10"/>
        <v>43291</v>
      </c>
      <c r="AE17" s="124" t="str">
        <f ca="1">IF(AD17&gt;30,"Overdue","")</f>
        <v>Overdue</v>
      </c>
      <c r="AF17" s="123" t="e">
        <f>VLOOKUP(U17,'Lookup references'!$F$3:$I$8,4,FALSE)</f>
        <v>#N/A</v>
      </c>
      <c r="AG17" s="123" t="e">
        <f t="shared" ca="1" si="11"/>
        <v>#N/A</v>
      </c>
      <c r="AH17" s="123">
        <f>IF(B17="",0,1)</f>
        <v>0</v>
      </c>
      <c r="AI17" s="123" t="str">
        <f>IF(Y17="Red",1,"")</f>
        <v/>
      </c>
      <c r="AJ17" s="123" t="str">
        <f>IF(U17="Complete",H17,"")</f>
        <v/>
      </c>
      <c r="AK17" s="123">
        <f>IF($I17="Electricity",J17,0)</f>
        <v>0</v>
      </c>
      <c r="AL17" s="123">
        <f t="shared" si="12"/>
        <v>0</v>
      </c>
      <c r="AM17" s="123">
        <f t="shared" si="13"/>
        <v>0</v>
      </c>
      <c r="AN17" s="123">
        <f t="shared" si="14"/>
        <v>0</v>
      </c>
      <c r="AO17" s="9">
        <f t="shared" si="15"/>
        <v>0</v>
      </c>
      <c r="AP17" s="112">
        <f>IF(I17="Electricity",J17*V17,0)</f>
        <v>0</v>
      </c>
      <c r="AQ17" s="112">
        <f t="shared" si="16"/>
        <v>0</v>
      </c>
      <c r="AR17" s="112">
        <f t="shared" si="25"/>
        <v>0</v>
      </c>
      <c r="AS17" s="112">
        <f>IF(I17="Gas",J17*V17,0)</f>
        <v>0</v>
      </c>
      <c r="AT17" s="112">
        <f>IF(K17="Gas",L17*V17,0)</f>
        <v>0</v>
      </c>
      <c r="AU17" s="112">
        <f t="shared" si="26"/>
        <v>0</v>
      </c>
      <c r="AV17" s="112">
        <f t="shared" si="17"/>
        <v>0</v>
      </c>
      <c r="AW17" s="113">
        <f t="shared" si="18"/>
        <v>0</v>
      </c>
      <c r="AX17" s="8">
        <f t="shared" si="27"/>
        <v>0</v>
      </c>
      <c r="AY17" s="8">
        <f>IF(I17="Diesel",J17*V17,0)</f>
        <v>0</v>
      </c>
      <c r="AZ17" s="10">
        <f>IF(K17="Diesel",L17*V17,0)</f>
        <v>0</v>
      </c>
      <c r="BA17" s="10">
        <f t="shared" si="28"/>
        <v>0</v>
      </c>
      <c r="BB17" s="18">
        <f>VLOOKUP("Electricity",'Lookup references'!$C$3:$D$6,2,FALSE)*AR17</f>
        <v>0</v>
      </c>
      <c r="BC17" s="18">
        <f>VLOOKUP("Gas",'Lookup references'!$C$3:$D$6,2,FALSE)*AU17</f>
        <v>0</v>
      </c>
      <c r="BD17" s="18">
        <f>VLOOKUP("Petrol",'Lookup references'!$C$3:$D$6,2,FALSE)*AX17</f>
        <v>0</v>
      </c>
      <c r="BE17" s="18">
        <f>VLOOKUP("Diesel",'Lookup references'!$C$3:$D$6,2,FALSE)*BA17</f>
        <v>0</v>
      </c>
      <c r="BF17" s="18">
        <f>P17*V17</f>
        <v>0</v>
      </c>
      <c r="BG17" s="18">
        <f t="shared" si="19"/>
        <v>0</v>
      </c>
      <c r="BH17" s="18">
        <f t="shared" si="0"/>
        <v>0</v>
      </c>
      <c r="BI17" s="114">
        <f>BH17*V17</f>
        <v>0</v>
      </c>
      <c r="BJ17" s="114">
        <f t="shared" si="20"/>
        <v>0</v>
      </c>
      <c r="BK17" s="114">
        <f t="shared" si="21"/>
        <v>0</v>
      </c>
      <c r="BL17" s="114">
        <f t="shared" si="22"/>
        <v>0</v>
      </c>
      <c r="BM17" s="114">
        <f t="shared" si="23"/>
        <v>0</v>
      </c>
      <c r="BN17" s="114">
        <f t="shared" si="24"/>
        <v>0</v>
      </c>
      <c r="BO17" s="114">
        <f t="shared" si="1"/>
        <v>0</v>
      </c>
      <c r="BP17" s="119">
        <v>0.05</v>
      </c>
      <c r="BQ17" s="120">
        <f t="shared" si="2"/>
        <v>2.5000000000000001E-5</v>
      </c>
      <c r="BR17" s="120">
        <f t="shared" si="3"/>
        <v>5.0000000000000002E-5</v>
      </c>
      <c r="BS17" s="120">
        <f t="shared" si="4"/>
        <v>7.5000000000000007E-5</v>
      </c>
      <c r="BT17" s="120">
        <f t="shared" si="5"/>
        <v>1E-4</v>
      </c>
      <c r="BU17" s="120">
        <f t="shared" si="6"/>
        <v>1.25E-4</v>
      </c>
      <c r="BV17" s="120">
        <f t="shared" si="7"/>
        <v>3.7500000000000001E-4</v>
      </c>
    </row>
    <row r="18" spans="1:74" x14ac:dyDescent="0.2">
      <c r="A18" s="42">
        <v>11</v>
      </c>
      <c r="B18" s="127"/>
      <c r="C18" s="44"/>
      <c r="D18" s="168"/>
      <c r="E18" s="45"/>
      <c r="F18" s="47"/>
      <c r="G18" s="46"/>
      <c r="H18" s="165"/>
      <c r="I18" s="168"/>
      <c r="J18" s="49"/>
      <c r="K18" s="44"/>
      <c r="L18" s="49"/>
      <c r="M18" s="50"/>
      <c r="N18" s="67"/>
      <c r="O18" s="67"/>
      <c r="P18" s="59"/>
      <c r="Q18" s="109">
        <f t="shared" si="8"/>
        <v>0</v>
      </c>
      <c r="R18" s="110" t="str">
        <f>IFERROR((VLOOKUP(I18,'Lookup references'!$C$3:$E$6,3,FALSE)*J18)/1000,"")</f>
        <v/>
      </c>
      <c r="S18" s="110" t="str">
        <f>IFERROR((VLOOKUP(K18,'Lookup references'!$C$3:$E$6,3,FALSE)*L18)/1000,"")</f>
        <v/>
      </c>
      <c r="T18" s="111">
        <f t="shared" si="9"/>
        <v>0</v>
      </c>
      <c r="U18" s="49"/>
      <c r="V18" s="66"/>
      <c r="W18" s="49"/>
      <c r="X18" s="128"/>
      <c r="Y18" s="55"/>
      <c r="Z18" s="53"/>
      <c r="AA18" s="53"/>
      <c r="AB18" s="53"/>
      <c r="AC18" s="60"/>
      <c r="AD18" s="123">
        <f t="shared" ca="1" si="10"/>
        <v>43291</v>
      </c>
      <c r="AE18" s="124" t="str">
        <f ca="1">IF(AD18&gt;30,"Overdue","")</f>
        <v>Overdue</v>
      </c>
      <c r="AF18" s="123" t="e">
        <f>VLOOKUP(U18,'Lookup references'!$F$3:$I$8,4,FALSE)</f>
        <v>#N/A</v>
      </c>
      <c r="AG18" s="123" t="e">
        <f t="shared" ca="1" si="11"/>
        <v>#N/A</v>
      </c>
      <c r="AH18" s="123">
        <f>IF(B18="",0,1)</f>
        <v>0</v>
      </c>
      <c r="AI18" s="123" t="str">
        <f>IF(Y18="Red",1,"")</f>
        <v/>
      </c>
      <c r="AJ18" s="123" t="str">
        <f>IF(U18="Complete",H18,"")</f>
        <v/>
      </c>
      <c r="AK18" s="123">
        <f>IF($I18="Electricity",J18,0)</f>
        <v>0</v>
      </c>
      <c r="AL18" s="123">
        <f t="shared" si="12"/>
        <v>0</v>
      </c>
      <c r="AM18" s="123">
        <f t="shared" si="13"/>
        <v>0</v>
      </c>
      <c r="AN18" s="123">
        <f t="shared" si="14"/>
        <v>0</v>
      </c>
      <c r="AO18" s="9">
        <f t="shared" si="15"/>
        <v>0</v>
      </c>
      <c r="AP18" s="112">
        <f>IF(I18="Electricity",J18*V18,0)</f>
        <v>0</v>
      </c>
      <c r="AQ18" s="112">
        <f t="shared" si="16"/>
        <v>0</v>
      </c>
      <c r="AR18" s="112">
        <f t="shared" si="25"/>
        <v>0</v>
      </c>
      <c r="AS18" s="112">
        <f>IF(I18="Gas",J18*V18,0)</f>
        <v>0</v>
      </c>
      <c r="AT18" s="112">
        <f>IF(K18="Gas",L18*V18,0)</f>
        <v>0</v>
      </c>
      <c r="AU18" s="112">
        <f t="shared" si="26"/>
        <v>0</v>
      </c>
      <c r="AV18" s="112">
        <f t="shared" si="17"/>
        <v>0</v>
      </c>
      <c r="AW18" s="113">
        <f t="shared" si="18"/>
        <v>0</v>
      </c>
      <c r="AX18" s="8">
        <f t="shared" si="27"/>
        <v>0</v>
      </c>
      <c r="AY18" s="8">
        <f>IF(I18="Diesel",J18*V18,0)</f>
        <v>0</v>
      </c>
      <c r="AZ18" s="10">
        <f>IF(K18="Diesel",L18*V18,0)</f>
        <v>0</v>
      </c>
      <c r="BA18" s="10">
        <f t="shared" si="28"/>
        <v>0</v>
      </c>
      <c r="BB18" s="18">
        <f>VLOOKUP("Electricity",'Lookup references'!$C$3:$D$6,2,FALSE)*AR18</f>
        <v>0</v>
      </c>
      <c r="BC18" s="18">
        <f>VLOOKUP("Gas",'Lookup references'!$C$3:$D$6,2,FALSE)*AU18</f>
        <v>0</v>
      </c>
      <c r="BD18" s="18">
        <f>VLOOKUP("Petrol",'Lookup references'!$C$3:$D$6,2,FALSE)*AX18</f>
        <v>0</v>
      </c>
      <c r="BE18" s="18">
        <f>VLOOKUP("Diesel",'Lookup references'!$C$3:$D$6,2,FALSE)*BA18</f>
        <v>0</v>
      </c>
      <c r="BF18" s="18">
        <f>P18*V18</f>
        <v>0</v>
      </c>
      <c r="BG18" s="18">
        <f t="shared" si="19"/>
        <v>0</v>
      </c>
      <c r="BH18" s="18">
        <f t="shared" si="0"/>
        <v>0</v>
      </c>
      <c r="BI18" s="114">
        <f>BH18*V18</f>
        <v>0</v>
      </c>
      <c r="BJ18" s="114">
        <f t="shared" si="20"/>
        <v>0</v>
      </c>
      <c r="BK18" s="114">
        <f t="shared" si="21"/>
        <v>0</v>
      </c>
      <c r="BL18" s="114">
        <f t="shared" si="22"/>
        <v>0</v>
      </c>
      <c r="BM18" s="114">
        <f t="shared" si="23"/>
        <v>0</v>
      </c>
      <c r="BN18" s="114">
        <f t="shared" si="24"/>
        <v>0</v>
      </c>
      <c r="BO18" s="114">
        <f t="shared" si="1"/>
        <v>0</v>
      </c>
      <c r="BP18" s="119">
        <v>0.05</v>
      </c>
      <c r="BQ18" s="120">
        <f t="shared" si="2"/>
        <v>2.5000000000000001E-5</v>
      </c>
      <c r="BR18" s="120">
        <f t="shared" si="3"/>
        <v>5.0000000000000002E-5</v>
      </c>
      <c r="BS18" s="120">
        <f t="shared" si="4"/>
        <v>7.5000000000000007E-5</v>
      </c>
      <c r="BT18" s="120">
        <f t="shared" si="5"/>
        <v>1E-4</v>
      </c>
      <c r="BU18" s="120">
        <f t="shared" si="6"/>
        <v>1.25E-4</v>
      </c>
      <c r="BV18" s="120">
        <f t="shared" si="7"/>
        <v>3.7500000000000001E-4</v>
      </c>
    </row>
    <row r="19" spans="1:74" x14ac:dyDescent="0.2">
      <c r="A19" s="42">
        <v>12</v>
      </c>
      <c r="B19" s="127"/>
      <c r="C19" s="44"/>
      <c r="D19" s="168"/>
      <c r="E19" s="45"/>
      <c r="F19" s="47"/>
      <c r="G19" s="46"/>
      <c r="H19" s="165"/>
      <c r="I19" s="168"/>
      <c r="J19" s="49"/>
      <c r="K19" s="44"/>
      <c r="L19" s="49"/>
      <c r="M19" s="50"/>
      <c r="N19" s="67"/>
      <c r="O19" s="67"/>
      <c r="P19" s="59"/>
      <c r="Q19" s="109">
        <f t="shared" si="8"/>
        <v>0</v>
      </c>
      <c r="R19" s="110" t="str">
        <f>IFERROR((VLOOKUP(I19,'Lookup references'!$C$3:$E$6,3,FALSE)*J19)/1000,"")</f>
        <v/>
      </c>
      <c r="S19" s="110" t="str">
        <f>IFERROR((VLOOKUP(K19,'Lookup references'!$C$3:$E$6,3,FALSE)*L19)/1000,"")</f>
        <v/>
      </c>
      <c r="T19" s="111">
        <f t="shared" si="9"/>
        <v>0</v>
      </c>
      <c r="U19" s="139"/>
      <c r="V19" s="66"/>
      <c r="W19" s="49"/>
      <c r="X19" s="128"/>
      <c r="Y19" s="55"/>
      <c r="Z19" s="128"/>
      <c r="AA19" s="128"/>
      <c r="AB19" s="53"/>
      <c r="AC19" s="60"/>
      <c r="AD19" s="123">
        <f t="shared" ca="1" si="10"/>
        <v>43291</v>
      </c>
      <c r="AE19" s="124" t="str">
        <f ca="1">IF(AD19&gt;30,"Overdue","")</f>
        <v>Overdue</v>
      </c>
      <c r="AF19" s="123" t="e">
        <f>VLOOKUP(U19,'Lookup references'!$F$3:$I$8,4,FALSE)</f>
        <v>#N/A</v>
      </c>
      <c r="AG19" s="123" t="e">
        <f t="shared" ca="1" si="11"/>
        <v>#N/A</v>
      </c>
      <c r="AH19" s="123">
        <f>IF(B19="",0,1)</f>
        <v>0</v>
      </c>
      <c r="AI19" s="123" t="str">
        <f>IF(Y19="Red",1,"")</f>
        <v/>
      </c>
      <c r="AJ19" s="123" t="str">
        <f>IF(U19="Complete",H19,"")</f>
        <v/>
      </c>
      <c r="AK19" s="123">
        <f>IF($I19="Electricity",J19,0)</f>
        <v>0</v>
      </c>
      <c r="AL19" s="123">
        <f t="shared" si="12"/>
        <v>0</v>
      </c>
      <c r="AM19" s="123">
        <f t="shared" si="13"/>
        <v>0</v>
      </c>
      <c r="AN19" s="123">
        <f t="shared" si="14"/>
        <v>0</v>
      </c>
      <c r="AO19" s="9">
        <f t="shared" si="15"/>
        <v>0</v>
      </c>
      <c r="AP19" s="112">
        <f>IF(I19="Electricity",J19*V19,0)</f>
        <v>0</v>
      </c>
      <c r="AQ19" s="112">
        <f t="shared" si="16"/>
        <v>0</v>
      </c>
      <c r="AR19" s="112"/>
      <c r="AS19" s="112">
        <f>IF(I19="Gas",J19*V19,0)</f>
        <v>0</v>
      </c>
      <c r="AT19" s="112">
        <f>IF(K19="Gas",L19*V19,0)</f>
        <v>0</v>
      </c>
      <c r="AU19" s="112"/>
      <c r="AV19" s="112">
        <f t="shared" si="17"/>
        <v>0</v>
      </c>
      <c r="AW19" s="113">
        <f t="shared" si="18"/>
        <v>0</v>
      </c>
      <c r="AX19" s="8"/>
      <c r="AY19" s="8"/>
      <c r="AZ19" s="10"/>
      <c r="BA19" s="10"/>
      <c r="BB19" s="18">
        <f>VLOOKUP("Electricity",'Lookup references'!$C$3:$D$6,2,FALSE)*AR19</f>
        <v>0</v>
      </c>
      <c r="BC19" s="18">
        <f>VLOOKUP("Gas",'Lookup references'!$C$3:$D$6,2,FALSE)*AU19</f>
        <v>0</v>
      </c>
      <c r="BD19" s="18">
        <f>VLOOKUP("Petrol",'Lookup references'!$C$3:$D$6,2,FALSE)*AX19</f>
        <v>0</v>
      </c>
      <c r="BE19" s="18">
        <f>VLOOKUP("Diesel",'Lookup references'!$C$3:$D$6,2,FALSE)*BA19</f>
        <v>0</v>
      </c>
      <c r="BF19" s="18">
        <f>P19*V19</f>
        <v>0</v>
      </c>
      <c r="BG19" s="18">
        <f t="shared" si="19"/>
        <v>0</v>
      </c>
      <c r="BH19" s="18">
        <f t="shared" si="0"/>
        <v>0</v>
      </c>
      <c r="BI19" s="114">
        <f>BH19*V19</f>
        <v>0</v>
      </c>
      <c r="BJ19" s="114">
        <f t="shared" si="20"/>
        <v>0</v>
      </c>
      <c r="BK19" s="114">
        <f t="shared" si="21"/>
        <v>0</v>
      </c>
      <c r="BL19" s="114">
        <f t="shared" si="22"/>
        <v>0</v>
      </c>
      <c r="BM19" s="114">
        <f t="shared" si="23"/>
        <v>0</v>
      </c>
      <c r="BN19" s="114">
        <f t="shared" si="24"/>
        <v>0</v>
      </c>
      <c r="BO19" s="114">
        <f t="shared" si="1"/>
        <v>0</v>
      </c>
      <c r="BP19" s="119">
        <v>0.05</v>
      </c>
      <c r="BQ19" s="120">
        <f t="shared" si="2"/>
        <v>2.5000000000000001E-5</v>
      </c>
      <c r="BR19" s="120">
        <f t="shared" si="3"/>
        <v>5.0000000000000002E-5</v>
      </c>
      <c r="BS19" s="120">
        <f t="shared" si="4"/>
        <v>7.5000000000000007E-5</v>
      </c>
      <c r="BT19" s="120">
        <f t="shared" si="5"/>
        <v>1E-4</v>
      </c>
      <c r="BU19" s="120">
        <f t="shared" si="6"/>
        <v>1.25E-4</v>
      </c>
      <c r="BV19" s="120">
        <f t="shared" si="7"/>
        <v>3.7500000000000001E-4</v>
      </c>
    </row>
    <row r="20" spans="1:74" x14ac:dyDescent="0.2">
      <c r="A20" s="42">
        <v>13</v>
      </c>
      <c r="B20" s="43"/>
      <c r="C20" s="44"/>
      <c r="D20" s="168"/>
      <c r="E20" s="45"/>
      <c r="F20" s="47"/>
      <c r="G20" s="46"/>
      <c r="H20" s="165"/>
      <c r="I20" s="168"/>
      <c r="J20" s="49"/>
      <c r="K20" s="44"/>
      <c r="L20" s="49"/>
      <c r="M20" s="130"/>
      <c r="N20" s="67"/>
      <c r="O20" s="67"/>
      <c r="P20" s="59"/>
      <c r="Q20" s="109">
        <f t="shared" si="8"/>
        <v>0</v>
      </c>
      <c r="R20" s="110" t="str">
        <f>IFERROR((VLOOKUP(I20,'Lookup references'!$C$3:$E$6,3,FALSE)*J20)/1000,"")</f>
        <v/>
      </c>
      <c r="S20" s="110" t="str">
        <f>IFERROR((VLOOKUP(K20,'Lookup references'!$C$3:$E$6,3,FALSE)*L20)/1000,"")</f>
        <v/>
      </c>
      <c r="T20" s="111">
        <f t="shared" si="9"/>
        <v>0</v>
      </c>
      <c r="U20" s="139"/>
      <c r="V20" s="66"/>
      <c r="W20" s="49"/>
      <c r="X20" s="128"/>
      <c r="Y20" s="55"/>
      <c r="Z20" s="128"/>
      <c r="AA20" s="53"/>
      <c r="AB20" s="53"/>
      <c r="AC20" s="60"/>
      <c r="AD20" s="123">
        <f t="shared" ca="1" si="10"/>
        <v>43291</v>
      </c>
      <c r="AE20" s="124" t="str">
        <f ca="1">IF(AD20&gt;30,"Overdue","")</f>
        <v>Overdue</v>
      </c>
      <c r="AF20" s="123" t="e">
        <f>VLOOKUP(U20,'Lookup references'!$F$3:$I$8,4,FALSE)</f>
        <v>#N/A</v>
      </c>
      <c r="AG20" s="123" t="e">
        <f t="shared" ca="1" si="11"/>
        <v>#N/A</v>
      </c>
      <c r="AH20" s="123">
        <f>IF(B20="",0,1)</f>
        <v>0</v>
      </c>
      <c r="AI20" s="123" t="str">
        <f>IF(Y20="Red",1,"")</f>
        <v/>
      </c>
      <c r="AJ20" s="123" t="str">
        <f>IF(U20="Complete",H20,"")</f>
        <v/>
      </c>
      <c r="AK20" s="123">
        <f>IF($I20="Electricity",J20,0)</f>
        <v>0</v>
      </c>
      <c r="AL20" s="123">
        <f t="shared" si="12"/>
        <v>0</v>
      </c>
      <c r="AM20" s="123">
        <f t="shared" si="13"/>
        <v>0</v>
      </c>
      <c r="AN20" s="123">
        <f t="shared" si="14"/>
        <v>0</v>
      </c>
      <c r="AO20" s="9">
        <f t="shared" si="15"/>
        <v>0</v>
      </c>
      <c r="AP20" s="112">
        <f>IF(I20="Electricity",J20*V20,0)</f>
        <v>0</v>
      </c>
      <c r="AQ20" s="112">
        <f t="shared" si="16"/>
        <v>0</v>
      </c>
      <c r="AR20" s="112">
        <f t="shared" si="25"/>
        <v>0</v>
      </c>
      <c r="AS20" s="112">
        <f>IF(I20="Gas",J20*V20,0)</f>
        <v>0</v>
      </c>
      <c r="AT20" s="112">
        <f>IF(K20="Gas",L20*V20,0)</f>
        <v>0</v>
      </c>
      <c r="AU20" s="112">
        <f t="shared" si="26"/>
        <v>0</v>
      </c>
      <c r="AV20" s="112">
        <f t="shared" si="17"/>
        <v>0</v>
      </c>
      <c r="AW20" s="113">
        <f t="shared" si="18"/>
        <v>0</v>
      </c>
      <c r="AX20" s="8">
        <f t="shared" si="27"/>
        <v>0</v>
      </c>
      <c r="AY20" s="8">
        <f>IF(I20="Diesel",J20*V20,0)</f>
        <v>0</v>
      </c>
      <c r="AZ20" s="10">
        <f>IF(K20="Diesel",L20*V20,0)</f>
        <v>0</v>
      </c>
      <c r="BA20" s="10">
        <f t="shared" si="28"/>
        <v>0</v>
      </c>
      <c r="BB20" s="18">
        <f>VLOOKUP("Electricity",'Lookup references'!$C$3:$D$6,2,FALSE)*AR20</f>
        <v>0</v>
      </c>
      <c r="BC20" s="18">
        <f>VLOOKUP("Gas",'Lookup references'!$C$3:$D$6,2,FALSE)*AU20</f>
        <v>0</v>
      </c>
      <c r="BD20" s="18">
        <f>VLOOKUP("Petrol",'Lookup references'!$C$3:$D$6,2,FALSE)*AX20</f>
        <v>0</v>
      </c>
      <c r="BE20" s="18">
        <f>VLOOKUP("Diesel",'Lookup references'!$C$3:$D$6,2,FALSE)*BA20</f>
        <v>0</v>
      </c>
      <c r="BF20" s="18">
        <f>P20*V20</f>
        <v>0</v>
      </c>
      <c r="BG20" s="18">
        <f t="shared" si="19"/>
        <v>0</v>
      </c>
      <c r="BH20" s="18">
        <f t="shared" si="0"/>
        <v>0</v>
      </c>
      <c r="BI20" s="114">
        <f>BH20*V20</f>
        <v>0</v>
      </c>
      <c r="BJ20" s="114">
        <f t="shared" si="20"/>
        <v>0</v>
      </c>
      <c r="BK20" s="114">
        <f t="shared" si="21"/>
        <v>0</v>
      </c>
      <c r="BL20" s="114">
        <f t="shared" si="22"/>
        <v>0</v>
      </c>
      <c r="BM20" s="114">
        <f t="shared" si="23"/>
        <v>0</v>
      </c>
      <c r="BN20" s="114">
        <f t="shared" si="24"/>
        <v>0</v>
      </c>
      <c r="BO20" s="114">
        <f t="shared" si="1"/>
        <v>0</v>
      </c>
      <c r="BP20" s="119">
        <v>0.05</v>
      </c>
      <c r="BQ20" s="120">
        <f t="shared" si="2"/>
        <v>2.5000000000000001E-5</v>
      </c>
      <c r="BR20" s="120">
        <f t="shared" si="3"/>
        <v>5.0000000000000002E-5</v>
      </c>
      <c r="BS20" s="120">
        <f t="shared" si="4"/>
        <v>7.5000000000000007E-5</v>
      </c>
      <c r="BT20" s="120">
        <f t="shared" si="5"/>
        <v>1E-4</v>
      </c>
      <c r="BU20" s="120">
        <f t="shared" si="6"/>
        <v>1.25E-4</v>
      </c>
      <c r="BV20" s="120">
        <f t="shared" si="7"/>
        <v>3.7500000000000001E-4</v>
      </c>
    </row>
    <row r="21" spans="1:74" x14ac:dyDescent="0.2">
      <c r="A21" s="42">
        <v>14</v>
      </c>
      <c r="B21" s="43"/>
      <c r="C21" s="44"/>
      <c r="D21" s="168"/>
      <c r="E21" s="45"/>
      <c r="F21" s="47"/>
      <c r="G21" s="46"/>
      <c r="H21" s="165"/>
      <c r="I21" s="168"/>
      <c r="J21" s="49"/>
      <c r="K21" s="44"/>
      <c r="L21" s="49"/>
      <c r="M21" s="50"/>
      <c r="N21" s="67"/>
      <c r="O21" s="67"/>
      <c r="P21" s="59"/>
      <c r="Q21" s="109">
        <f t="shared" si="8"/>
        <v>0</v>
      </c>
      <c r="R21" s="110" t="str">
        <f>IFERROR((VLOOKUP(I21,'Lookup references'!$C$3:$E$6,3,FALSE)*J21)/1000,"")</f>
        <v/>
      </c>
      <c r="S21" s="110" t="str">
        <f>IFERROR((VLOOKUP(K21,'Lookup references'!$C$3:$E$6,3,FALSE)*L21)/1000,"")</f>
        <v/>
      </c>
      <c r="T21" s="111">
        <f t="shared" si="9"/>
        <v>0</v>
      </c>
      <c r="U21" s="139"/>
      <c r="V21" s="66"/>
      <c r="W21" s="49"/>
      <c r="X21" s="128"/>
      <c r="Y21" s="133"/>
      <c r="Z21" s="128"/>
      <c r="AA21" s="53"/>
      <c r="AB21" s="53"/>
      <c r="AC21" s="60"/>
      <c r="AD21" s="123">
        <f t="shared" ca="1" si="10"/>
        <v>43291</v>
      </c>
      <c r="AE21" s="124" t="str">
        <f ca="1">IF(AD21&gt;30,"Overdue","")</f>
        <v>Overdue</v>
      </c>
      <c r="AF21" s="123" t="e">
        <f>VLOOKUP(U21,'Lookup references'!$F$3:$I$8,4,FALSE)</f>
        <v>#N/A</v>
      </c>
      <c r="AG21" s="123" t="e">
        <f t="shared" ca="1" si="11"/>
        <v>#N/A</v>
      </c>
      <c r="AH21" s="123">
        <f>IF(B21="",0,1)</f>
        <v>0</v>
      </c>
      <c r="AI21" s="123" t="str">
        <f>IF(Y21="Red",1,"")</f>
        <v/>
      </c>
      <c r="AJ21" s="123" t="str">
        <f>IF(U21="Complete",H21,"")</f>
        <v/>
      </c>
      <c r="AK21" s="123">
        <f>IF($I21="Electricity",J21,0)</f>
        <v>0</v>
      </c>
      <c r="AL21" s="123">
        <f t="shared" si="12"/>
        <v>0</v>
      </c>
      <c r="AM21" s="123">
        <f t="shared" si="13"/>
        <v>0</v>
      </c>
      <c r="AN21" s="123">
        <f t="shared" si="14"/>
        <v>0</v>
      </c>
      <c r="AO21" s="9">
        <f t="shared" si="15"/>
        <v>0</v>
      </c>
      <c r="AP21" s="112">
        <f>IF(I21="Electricity",J21*V21,0)</f>
        <v>0</v>
      </c>
      <c r="AQ21" s="112">
        <f t="shared" si="16"/>
        <v>0</v>
      </c>
      <c r="AR21" s="112">
        <f t="shared" si="25"/>
        <v>0</v>
      </c>
      <c r="AS21" s="112">
        <f>IF(I21="Gas",J21*V21,0)</f>
        <v>0</v>
      </c>
      <c r="AT21" s="112">
        <f>IF(K21="Gas",L21*V21,0)</f>
        <v>0</v>
      </c>
      <c r="AU21" s="112">
        <f t="shared" si="26"/>
        <v>0</v>
      </c>
      <c r="AV21" s="112">
        <f t="shared" si="17"/>
        <v>0</v>
      </c>
      <c r="AW21" s="113">
        <f t="shared" si="18"/>
        <v>0</v>
      </c>
      <c r="AX21" s="8">
        <f t="shared" si="27"/>
        <v>0</v>
      </c>
      <c r="AY21" s="8">
        <f>IF(I21="Diesel",J21*V21,0)</f>
        <v>0</v>
      </c>
      <c r="AZ21" s="10">
        <f>IF(K21="Diesel",L21*V21,0)</f>
        <v>0</v>
      </c>
      <c r="BA21" s="10">
        <f t="shared" si="28"/>
        <v>0</v>
      </c>
      <c r="BB21" s="18">
        <f>VLOOKUP("Electricity",'Lookup references'!$C$3:$D$6,2,FALSE)*AR21</f>
        <v>0</v>
      </c>
      <c r="BC21" s="18">
        <f>VLOOKUP("Gas",'Lookup references'!$C$3:$D$6,2,FALSE)*AU21</f>
        <v>0</v>
      </c>
      <c r="BD21" s="18">
        <f>VLOOKUP("Petrol",'Lookup references'!$C$3:$D$6,2,FALSE)*AX21</f>
        <v>0</v>
      </c>
      <c r="BE21" s="18">
        <f>VLOOKUP("Diesel",'Lookup references'!$C$3:$D$6,2,FALSE)*BA21</f>
        <v>0</v>
      </c>
      <c r="BF21" s="18">
        <f>P21*V21</f>
        <v>0</v>
      </c>
      <c r="BG21" s="18">
        <f t="shared" si="19"/>
        <v>0</v>
      </c>
      <c r="BH21" s="18">
        <f t="shared" si="0"/>
        <v>0</v>
      </c>
      <c r="BI21" s="114">
        <f>BH21*V21</f>
        <v>0</v>
      </c>
      <c r="BJ21" s="114">
        <f t="shared" si="20"/>
        <v>0</v>
      </c>
      <c r="BK21" s="114">
        <f t="shared" si="21"/>
        <v>0</v>
      </c>
      <c r="BL21" s="114">
        <f t="shared" si="22"/>
        <v>0</v>
      </c>
      <c r="BM21" s="114">
        <f t="shared" si="23"/>
        <v>0</v>
      </c>
      <c r="BN21" s="114">
        <f t="shared" si="24"/>
        <v>0</v>
      </c>
      <c r="BO21" s="114">
        <f t="shared" si="1"/>
        <v>0</v>
      </c>
      <c r="BP21" s="119">
        <v>0.05</v>
      </c>
      <c r="BQ21" s="120">
        <f t="shared" si="2"/>
        <v>2.5000000000000001E-5</v>
      </c>
      <c r="BR21" s="120">
        <f t="shared" si="3"/>
        <v>5.0000000000000002E-5</v>
      </c>
      <c r="BS21" s="120">
        <f t="shared" si="4"/>
        <v>7.5000000000000007E-5</v>
      </c>
      <c r="BT21" s="120">
        <f t="shared" si="5"/>
        <v>1E-4</v>
      </c>
      <c r="BU21" s="120">
        <f t="shared" si="6"/>
        <v>1.25E-4</v>
      </c>
      <c r="BV21" s="120">
        <f t="shared" si="7"/>
        <v>3.7500000000000001E-4</v>
      </c>
    </row>
    <row r="22" spans="1:74" x14ac:dyDescent="0.2">
      <c r="A22" s="42">
        <v>15</v>
      </c>
      <c r="B22" s="43"/>
      <c r="C22" s="44"/>
      <c r="D22" s="168"/>
      <c r="E22" s="45"/>
      <c r="F22" s="47"/>
      <c r="G22" s="46"/>
      <c r="H22" s="165"/>
      <c r="I22" s="168"/>
      <c r="J22" s="49"/>
      <c r="K22" s="44"/>
      <c r="L22" s="49"/>
      <c r="M22" s="50"/>
      <c r="N22" s="67"/>
      <c r="O22" s="67"/>
      <c r="P22" s="59"/>
      <c r="Q22" s="109">
        <f t="shared" si="8"/>
        <v>0</v>
      </c>
      <c r="R22" s="110" t="str">
        <f>IFERROR((VLOOKUP(I22,'Lookup references'!$C$3:$E$6,3,FALSE)*J22)/1000,"")</f>
        <v/>
      </c>
      <c r="S22" s="110" t="str">
        <f>IFERROR((VLOOKUP(K22,'Lookup references'!$C$3:$E$6,3,FALSE)*L22)/1000,"")</f>
        <v/>
      </c>
      <c r="T22" s="111">
        <f t="shared" si="9"/>
        <v>0</v>
      </c>
      <c r="U22" s="139"/>
      <c r="V22" s="66"/>
      <c r="W22" s="49"/>
      <c r="X22" s="128"/>
      <c r="Y22" s="55"/>
      <c r="Z22" s="53"/>
      <c r="AA22" s="53"/>
      <c r="AB22" s="53"/>
      <c r="AC22" s="60"/>
      <c r="AD22" s="123">
        <f t="shared" ca="1" si="10"/>
        <v>43291</v>
      </c>
      <c r="AE22" s="124" t="str">
        <f ca="1">IF(AD22&gt;30,"Overdue","")</f>
        <v>Overdue</v>
      </c>
      <c r="AF22" s="123" t="e">
        <f>VLOOKUP(U22,'Lookup references'!$F$3:$I$8,4,FALSE)</f>
        <v>#N/A</v>
      </c>
      <c r="AG22" s="123" t="e">
        <f t="shared" ca="1" si="11"/>
        <v>#N/A</v>
      </c>
      <c r="AH22" s="123">
        <f>IF(B22="",0,1)</f>
        <v>0</v>
      </c>
      <c r="AI22" s="123" t="str">
        <f>IF(Y22="Red",1,"")</f>
        <v/>
      </c>
      <c r="AJ22" s="123" t="str">
        <f>IF(U22="Complete",H22,"")</f>
        <v/>
      </c>
      <c r="AK22" s="123">
        <f>IF($I22="Electricity",J22,0)</f>
        <v>0</v>
      </c>
      <c r="AL22" s="123">
        <f t="shared" si="12"/>
        <v>0</v>
      </c>
      <c r="AM22" s="123">
        <f t="shared" si="13"/>
        <v>0</v>
      </c>
      <c r="AN22" s="123">
        <f t="shared" si="14"/>
        <v>0</v>
      </c>
      <c r="AO22" s="9">
        <f t="shared" si="15"/>
        <v>0</v>
      </c>
      <c r="AP22" s="112">
        <f>IF(I22="Electricity",J22*V22,0)</f>
        <v>0</v>
      </c>
      <c r="AQ22" s="112">
        <f t="shared" si="16"/>
        <v>0</v>
      </c>
      <c r="AR22" s="112">
        <f t="shared" si="25"/>
        <v>0</v>
      </c>
      <c r="AS22" s="112">
        <f>IF(I22="Gas",J22*V22,0)</f>
        <v>0</v>
      </c>
      <c r="AT22" s="112">
        <f>IF(K22="Gas",L22*V22,0)</f>
        <v>0</v>
      </c>
      <c r="AU22" s="112">
        <f t="shared" si="26"/>
        <v>0</v>
      </c>
      <c r="AV22" s="112">
        <f t="shared" si="17"/>
        <v>0</v>
      </c>
      <c r="AW22" s="113">
        <f t="shared" si="18"/>
        <v>0</v>
      </c>
      <c r="AX22" s="8">
        <f t="shared" si="27"/>
        <v>0</v>
      </c>
      <c r="AY22" s="8">
        <f>IF(I22="Diesel",J22*V22,0)</f>
        <v>0</v>
      </c>
      <c r="AZ22" s="10">
        <f>IF(K22="Diesel",L22*V22,0)</f>
        <v>0</v>
      </c>
      <c r="BA22" s="10">
        <f t="shared" si="28"/>
        <v>0</v>
      </c>
      <c r="BB22" s="18">
        <f>VLOOKUP("Electricity",'Lookup references'!$C$3:$D$6,2,FALSE)*AR22</f>
        <v>0</v>
      </c>
      <c r="BC22" s="18">
        <f>VLOOKUP("Gas",'Lookup references'!$C$3:$D$6,2,FALSE)*AU22</f>
        <v>0</v>
      </c>
      <c r="BD22" s="18">
        <f>VLOOKUP("Petrol",'Lookup references'!$C$3:$D$6,2,FALSE)*AX22</f>
        <v>0</v>
      </c>
      <c r="BE22" s="18">
        <f>VLOOKUP("Diesel",'Lookup references'!$C$3:$D$6,2,FALSE)*BA22</f>
        <v>0</v>
      </c>
      <c r="BF22" s="18">
        <f>P22*V22</f>
        <v>0</v>
      </c>
      <c r="BG22" s="18">
        <f t="shared" si="19"/>
        <v>0</v>
      </c>
      <c r="BH22" s="18">
        <f t="shared" si="0"/>
        <v>0</v>
      </c>
      <c r="BI22" s="114">
        <f>BH22*V22</f>
        <v>0</v>
      </c>
      <c r="BJ22" s="114">
        <f t="shared" si="20"/>
        <v>0</v>
      </c>
      <c r="BK22" s="114">
        <f t="shared" si="21"/>
        <v>0</v>
      </c>
      <c r="BL22" s="114">
        <f t="shared" si="22"/>
        <v>0</v>
      </c>
      <c r="BM22" s="114">
        <f t="shared" si="23"/>
        <v>0</v>
      </c>
      <c r="BN22" s="114">
        <f t="shared" si="24"/>
        <v>0</v>
      </c>
      <c r="BO22" s="114">
        <f t="shared" si="1"/>
        <v>0</v>
      </c>
      <c r="BP22" s="119">
        <v>0.05</v>
      </c>
      <c r="BQ22" s="120">
        <f t="shared" si="2"/>
        <v>2.5000000000000001E-5</v>
      </c>
      <c r="BR22" s="120">
        <f t="shared" si="3"/>
        <v>5.0000000000000002E-5</v>
      </c>
      <c r="BS22" s="120">
        <f t="shared" si="4"/>
        <v>7.5000000000000007E-5</v>
      </c>
      <c r="BT22" s="120">
        <f t="shared" si="5"/>
        <v>1E-4</v>
      </c>
      <c r="BU22" s="120">
        <f t="shared" si="6"/>
        <v>1.25E-4</v>
      </c>
      <c r="BV22" s="120">
        <f t="shared" si="7"/>
        <v>3.7500000000000001E-4</v>
      </c>
    </row>
    <row r="23" spans="1:74" x14ac:dyDescent="0.2">
      <c r="A23" s="42">
        <v>16</v>
      </c>
      <c r="B23" s="127"/>
      <c r="C23" s="44"/>
      <c r="D23" s="168"/>
      <c r="E23" s="45"/>
      <c r="F23" s="47"/>
      <c r="G23" s="46"/>
      <c r="H23" s="165"/>
      <c r="I23" s="168"/>
      <c r="J23" s="49"/>
      <c r="K23" s="44"/>
      <c r="L23" s="49"/>
      <c r="M23" s="50"/>
      <c r="N23" s="67"/>
      <c r="O23" s="67"/>
      <c r="P23" s="59"/>
      <c r="Q23" s="109">
        <f t="shared" si="8"/>
        <v>0</v>
      </c>
      <c r="R23" s="110" t="str">
        <f>IFERROR((VLOOKUP(I23,'Lookup references'!$C$3:$E$6,3,FALSE)*J23)/1000,"")</f>
        <v/>
      </c>
      <c r="S23" s="110" t="str">
        <f>IFERROR((VLOOKUP(K23,'Lookup references'!$C$3:$E$6,3,FALSE)*L23)/1000,"")</f>
        <v/>
      </c>
      <c r="T23" s="111">
        <f t="shared" si="9"/>
        <v>0</v>
      </c>
      <c r="U23" s="49"/>
      <c r="V23" s="66"/>
      <c r="W23" s="49"/>
      <c r="X23" s="128"/>
      <c r="Y23" s="54"/>
      <c r="Z23" s="128"/>
      <c r="AA23" s="128"/>
      <c r="AB23" s="53"/>
      <c r="AC23" s="60"/>
      <c r="AD23" s="123">
        <f t="shared" ca="1" si="10"/>
        <v>43291</v>
      </c>
      <c r="AE23" s="124" t="str">
        <f ca="1">IF(AD23&gt;30,"Overdue","")</f>
        <v>Overdue</v>
      </c>
      <c r="AF23" s="123" t="e">
        <f>VLOOKUP(U23,'Lookup references'!$F$3:$I$8,4,FALSE)</f>
        <v>#N/A</v>
      </c>
      <c r="AG23" s="123" t="e">
        <f t="shared" ca="1" si="11"/>
        <v>#N/A</v>
      </c>
      <c r="AH23" s="123">
        <f>IF(B23="",0,1)</f>
        <v>0</v>
      </c>
      <c r="AI23" s="123" t="str">
        <f>IF(Y23="Red",1,"")</f>
        <v/>
      </c>
      <c r="AJ23" s="123" t="str">
        <f>IF(U23="Complete",H23,"")</f>
        <v/>
      </c>
      <c r="AK23" s="123">
        <f>IF($I23="Electricity",J23,0)</f>
        <v>0</v>
      </c>
      <c r="AL23" s="123">
        <f t="shared" si="12"/>
        <v>0</v>
      </c>
      <c r="AM23" s="123">
        <f t="shared" si="13"/>
        <v>0</v>
      </c>
      <c r="AN23" s="123">
        <f t="shared" si="14"/>
        <v>0</v>
      </c>
      <c r="AO23" s="9">
        <f t="shared" si="15"/>
        <v>0</v>
      </c>
      <c r="AP23" s="112">
        <f>IF(I23="Electricity",J23*V23,0)</f>
        <v>0</v>
      </c>
      <c r="AQ23" s="112">
        <f t="shared" si="16"/>
        <v>0</v>
      </c>
      <c r="AR23" s="112">
        <f t="shared" si="25"/>
        <v>0</v>
      </c>
      <c r="AS23" s="112">
        <f>IF(I23="Gas",J23*V23,0)</f>
        <v>0</v>
      </c>
      <c r="AT23" s="112">
        <f>IF(K23="Gas",L23*V23,0)</f>
        <v>0</v>
      </c>
      <c r="AU23" s="112">
        <f t="shared" si="26"/>
        <v>0</v>
      </c>
      <c r="AV23" s="112">
        <f t="shared" si="17"/>
        <v>0</v>
      </c>
      <c r="AW23" s="113">
        <f t="shared" si="18"/>
        <v>0</v>
      </c>
      <c r="AX23" s="8">
        <f t="shared" si="27"/>
        <v>0</v>
      </c>
      <c r="AY23" s="8">
        <f>IF(I23="Diesel",J23*V23,0)</f>
        <v>0</v>
      </c>
      <c r="AZ23" s="10">
        <f>IF(K23="Diesel",L23*V23,0)</f>
        <v>0</v>
      </c>
      <c r="BA23" s="10">
        <f t="shared" si="28"/>
        <v>0</v>
      </c>
      <c r="BB23" s="18">
        <f>VLOOKUP("Electricity",'Lookup references'!$C$3:$D$6,2,FALSE)*AR23</f>
        <v>0</v>
      </c>
      <c r="BC23" s="18">
        <f>VLOOKUP("Gas",'Lookup references'!$C$3:$D$6,2,FALSE)*AU23</f>
        <v>0</v>
      </c>
      <c r="BD23" s="18">
        <f>VLOOKUP("Petrol",'Lookup references'!$C$3:$D$6,2,FALSE)*AX23</f>
        <v>0</v>
      </c>
      <c r="BE23" s="18">
        <f>VLOOKUP("Diesel",'Lookup references'!$C$3:$D$6,2,FALSE)*BA23</f>
        <v>0</v>
      </c>
      <c r="BF23" s="18">
        <f>P23*V23</f>
        <v>0</v>
      </c>
      <c r="BG23" s="18">
        <f t="shared" si="19"/>
        <v>0</v>
      </c>
      <c r="BH23" s="18">
        <f t="shared" si="0"/>
        <v>0</v>
      </c>
      <c r="BI23" s="114">
        <f>BH23*V23</f>
        <v>0</v>
      </c>
      <c r="BJ23" s="114">
        <f t="shared" si="20"/>
        <v>0</v>
      </c>
      <c r="BK23" s="114">
        <f t="shared" si="21"/>
        <v>0</v>
      </c>
      <c r="BL23" s="114">
        <f t="shared" si="22"/>
        <v>0</v>
      </c>
      <c r="BM23" s="114">
        <f t="shared" si="23"/>
        <v>0</v>
      </c>
      <c r="BN23" s="114">
        <f t="shared" si="24"/>
        <v>0</v>
      </c>
      <c r="BO23" s="114">
        <f t="shared" si="1"/>
        <v>0</v>
      </c>
      <c r="BP23" s="119">
        <v>0.05</v>
      </c>
      <c r="BQ23" s="120">
        <f t="shared" si="2"/>
        <v>2.5000000000000001E-5</v>
      </c>
      <c r="BR23" s="120">
        <f t="shared" si="3"/>
        <v>5.0000000000000002E-5</v>
      </c>
      <c r="BS23" s="120">
        <f t="shared" si="4"/>
        <v>7.5000000000000007E-5</v>
      </c>
      <c r="BT23" s="120">
        <f t="shared" si="5"/>
        <v>1E-4</v>
      </c>
      <c r="BU23" s="120">
        <f t="shared" si="6"/>
        <v>1.25E-4</v>
      </c>
      <c r="BV23" s="120">
        <f t="shared" si="7"/>
        <v>3.7500000000000001E-4</v>
      </c>
    </row>
    <row r="24" spans="1:74" x14ac:dyDescent="0.2">
      <c r="A24" s="42">
        <v>17</v>
      </c>
      <c r="B24" s="43"/>
      <c r="C24" s="44"/>
      <c r="D24" s="168"/>
      <c r="E24" s="45"/>
      <c r="F24" s="47"/>
      <c r="G24" s="46"/>
      <c r="H24" s="165"/>
      <c r="I24" s="168"/>
      <c r="J24" s="49"/>
      <c r="K24" s="44"/>
      <c r="L24" s="49"/>
      <c r="M24" s="50"/>
      <c r="N24" s="67"/>
      <c r="O24" s="67"/>
      <c r="P24" s="59"/>
      <c r="Q24" s="109">
        <f t="shared" si="8"/>
        <v>0</v>
      </c>
      <c r="R24" s="110" t="str">
        <f>IFERROR((VLOOKUP(I24,'Lookup references'!$C$3:$E$6,3,FALSE)*J24)/1000,"")</f>
        <v/>
      </c>
      <c r="S24" s="110" t="str">
        <f>IFERROR((VLOOKUP(K24,'Lookup references'!$C$3:$E$6,3,FALSE)*L24)/1000,"")</f>
        <v/>
      </c>
      <c r="T24" s="111">
        <f t="shared" si="9"/>
        <v>0</v>
      </c>
      <c r="U24" s="49"/>
      <c r="V24" s="66"/>
      <c r="W24" s="49"/>
      <c r="X24" s="53"/>
      <c r="Y24" s="54"/>
      <c r="Z24" s="53"/>
      <c r="AA24" s="53"/>
      <c r="AB24" s="53"/>
      <c r="AC24" s="60"/>
      <c r="AD24" s="123">
        <f t="shared" ca="1" si="10"/>
        <v>43291</v>
      </c>
      <c r="AE24" s="124" t="str">
        <f ca="1">IF(AD24&gt;30,"Overdue","")</f>
        <v>Overdue</v>
      </c>
      <c r="AF24" s="123" t="e">
        <f>VLOOKUP(U24,'Lookup references'!$F$3:$I$8,4,FALSE)</f>
        <v>#N/A</v>
      </c>
      <c r="AG24" s="123" t="e">
        <f t="shared" ca="1" si="11"/>
        <v>#N/A</v>
      </c>
      <c r="AH24" s="123">
        <f>IF(B24="",0,1)</f>
        <v>0</v>
      </c>
      <c r="AI24" s="123" t="str">
        <f>IF(Y24="Red",1,"")</f>
        <v/>
      </c>
      <c r="AJ24" s="123" t="str">
        <f>IF(U24="Complete",H24,"")</f>
        <v/>
      </c>
      <c r="AK24" s="123">
        <f>IF($I24="Electricity",J24,0)</f>
        <v>0</v>
      </c>
      <c r="AL24" s="123">
        <f t="shared" si="12"/>
        <v>0</v>
      </c>
      <c r="AM24" s="123">
        <f t="shared" si="13"/>
        <v>0</v>
      </c>
      <c r="AN24" s="123">
        <f t="shared" si="14"/>
        <v>0</v>
      </c>
      <c r="AO24" s="9">
        <f t="shared" si="15"/>
        <v>0</v>
      </c>
      <c r="AP24" s="112">
        <f>IF(I24="Electricity",J24*V24,0)</f>
        <v>0</v>
      </c>
      <c r="AQ24" s="112">
        <f t="shared" si="16"/>
        <v>0</v>
      </c>
      <c r="AR24" s="112">
        <f t="shared" si="25"/>
        <v>0</v>
      </c>
      <c r="AS24" s="112">
        <f>IF(I24="Gas",J24*V24,0)</f>
        <v>0</v>
      </c>
      <c r="AT24" s="112">
        <f>IF(K24="Gas",L24*V24,0)</f>
        <v>0</v>
      </c>
      <c r="AU24" s="112">
        <f t="shared" si="26"/>
        <v>0</v>
      </c>
      <c r="AV24" s="112">
        <f t="shared" si="17"/>
        <v>0</v>
      </c>
      <c r="AW24" s="113">
        <f t="shared" si="18"/>
        <v>0</v>
      </c>
      <c r="AX24" s="8">
        <f t="shared" si="27"/>
        <v>0</v>
      </c>
      <c r="AY24" s="8">
        <f>IF(I24="Diesel",J24*V24,0)</f>
        <v>0</v>
      </c>
      <c r="AZ24" s="10">
        <f>IF(K24="Diesel",L24*V24,0)</f>
        <v>0</v>
      </c>
      <c r="BA24" s="10">
        <f t="shared" si="28"/>
        <v>0</v>
      </c>
      <c r="BB24" s="18">
        <f>VLOOKUP("Electricity",'Lookup references'!$C$3:$D$6,2,FALSE)*AR24</f>
        <v>0</v>
      </c>
      <c r="BC24" s="18">
        <f>VLOOKUP("Gas",'Lookup references'!$C$3:$D$6,2,FALSE)*AU24</f>
        <v>0</v>
      </c>
      <c r="BD24" s="18">
        <f>VLOOKUP("Petrol",'Lookup references'!$C$3:$D$6,2,FALSE)*AX24</f>
        <v>0</v>
      </c>
      <c r="BE24" s="18">
        <f>VLOOKUP("Diesel",'Lookup references'!$C$3:$D$6,2,FALSE)*BA24</f>
        <v>0</v>
      </c>
      <c r="BF24" s="18">
        <f>P24*V24</f>
        <v>0</v>
      </c>
      <c r="BG24" s="18">
        <f t="shared" si="19"/>
        <v>0</v>
      </c>
      <c r="BH24" s="18">
        <f t="shared" si="0"/>
        <v>0</v>
      </c>
      <c r="BI24" s="114">
        <f>BH24*V24</f>
        <v>0</v>
      </c>
      <c r="BJ24" s="114">
        <f t="shared" si="20"/>
        <v>0</v>
      </c>
      <c r="BK24" s="114">
        <f t="shared" si="21"/>
        <v>0</v>
      </c>
      <c r="BL24" s="114">
        <f t="shared" si="22"/>
        <v>0</v>
      </c>
      <c r="BM24" s="114">
        <f t="shared" si="23"/>
        <v>0</v>
      </c>
      <c r="BN24" s="114">
        <f t="shared" si="24"/>
        <v>0</v>
      </c>
      <c r="BO24" s="114">
        <f t="shared" si="1"/>
        <v>0</v>
      </c>
      <c r="BP24" s="119">
        <v>0.05</v>
      </c>
      <c r="BQ24" s="120">
        <f t="shared" si="2"/>
        <v>2.5000000000000001E-5</v>
      </c>
      <c r="BR24" s="120">
        <f t="shared" si="3"/>
        <v>5.0000000000000002E-5</v>
      </c>
      <c r="BS24" s="120">
        <f t="shared" si="4"/>
        <v>7.5000000000000007E-5</v>
      </c>
      <c r="BT24" s="120">
        <f t="shared" si="5"/>
        <v>1E-4</v>
      </c>
      <c r="BU24" s="120">
        <f t="shared" si="6"/>
        <v>1.25E-4</v>
      </c>
      <c r="BV24" s="120">
        <f t="shared" si="7"/>
        <v>3.7500000000000001E-4</v>
      </c>
    </row>
    <row r="25" spans="1:74" x14ac:dyDescent="0.2">
      <c r="A25" s="42">
        <v>18</v>
      </c>
      <c r="B25" s="127"/>
      <c r="C25" s="44"/>
      <c r="D25" s="168"/>
      <c r="E25" s="45"/>
      <c r="F25" s="47"/>
      <c r="G25" s="46"/>
      <c r="H25" s="165"/>
      <c r="I25" s="168"/>
      <c r="J25" s="49"/>
      <c r="K25" s="44"/>
      <c r="L25" s="49"/>
      <c r="M25" s="50"/>
      <c r="N25" s="67"/>
      <c r="O25" s="67"/>
      <c r="P25" s="59"/>
      <c r="Q25" s="109">
        <f t="shared" si="8"/>
        <v>0</v>
      </c>
      <c r="R25" s="110" t="str">
        <f>IFERROR((VLOOKUP(I25,'Lookup references'!$C$3:$E$6,3,FALSE)*J25)/1000,"")</f>
        <v/>
      </c>
      <c r="S25" s="110" t="str">
        <f>IFERROR((VLOOKUP(K25,'Lookup references'!$C$3:$E$6,3,FALSE)*L25)/1000,"")</f>
        <v/>
      </c>
      <c r="T25" s="111">
        <f t="shared" si="9"/>
        <v>0</v>
      </c>
      <c r="U25" s="49"/>
      <c r="V25" s="66"/>
      <c r="W25" s="49"/>
      <c r="X25" s="53"/>
      <c r="Y25" s="54"/>
      <c r="Z25" s="128"/>
      <c r="AA25" s="53"/>
      <c r="AB25" s="53"/>
      <c r="AC25" s="60"/>
      <c r="AD25" s="123">
        <f t="shared" ca="1" si="10"/>
        <v>43291</v>
      </c>
      <c r="AE25" s="124" t="str">
        <f ca="1">IF(AD25&gt;30,"Overdue","")</f>
        <v>Overdue</v>
      </c>
      <c r="AF25" s="123" t="e">
        <f>VLOOKUP(U25,'Lookup references'!$F$3:$I$8,4,FALSE)</f>
        <v>#N/A</v>
      </c>
      <c r="AG25" s="123" t="e">
        <f t="shared" ca="1" si="11"/>
        <v>#N/A</v>
      </c>
      <c r="AH25" s="123">
        <f>IF(B25="",0,1)</f>
        <v>0</v>
      </c>
      <c r="AI25" s="123" t="str">
        <f>IF(Y25="Red",1,"")</f>
        <v/>
      </c>
      <c r="AJ25" s="123" t="str">
        <f>IF(U25="Complete",H25,"")</f>
        <v/>
      </c>
      <c r="AK25" s="123">
        <f>IF($I25="Electricity",J25,0)</f>
        <v>0</v>
      </c>
      <c r="AL25" s="123">
        <f t="shared" si="12"/>
        <v>0</v>
      </c>
      <c r="AM25" s="123">
        <f t="shared" si="13"/>
        <v>0</v>
      </c>
      <c r="AN25" s="123">
        <f t="shared" si="14"/>
        <v>0</v>
      </c>
      <c r="AO25" s="9">
        <f t="shared" si="15"/>
        <v>0</v>
      </c>
      <c r="AP25" s="112">
        <f>IF(I25="Electricity",J25*V25,0)</f>
        <v>0</v>
      </c>
      <c r="AQ25" s="112">
        <f t="shared" si="16"/>
        <v>0</v>
      </c>
      <c r="AR25" s="112">
        <f t="shared" si="25"/>
        <v>0</v>
      </c>
      <c r="AS25" s="112">
        <f>IF(I25="Gas",J25*V25,0)</f>
        <v>0</v>
      </c>
      <c r="AT25" s="112">
        <f>IF(K25="Gas",L25*V25,0)</f>
        <v>0</v>
      </c>
      <c r="AU25" s="112">
        <f t="shared" si="26"/>
        <v>0</v>
      </c>
      <c r="AV25" s="112">
        <f t="shared" si="17"/>
        <v>0</v>
      </c>
      <c r="AW25" s="113">
        <f t="shared" si="18"/>
        <v>0</v>
      </c>
      <c r="AX25" s="112">
        <f t="shared" si="27"/>
        <v>0</v>
      </c>
      <c r="AY25" s="112">
        <f>IF(I25="Diesel",J25*V25,0)</f>
        <v>0</v>
      </c>
      <c r="AZ25" s="113">
        <f>IF(K25="Diesel",L25*V25,0)</f>
        <v>0</v>
      </c>
      <c r="BA25" s="113">
        <f t="shared" si="28"/>
        <v>0</v>
      </c>
      <c r="BB25" s="114">
        <f>VLOOKUP("Electricity",'Lookup references'!$C$3:$D$6,2,FALSE)*AR25</f>
        <v>0</v>
      </c>
      <c r="BC25" s="18">
        <f>VLOOKUP("Gas",'Lookup references'!$C$3:$D$6,2,FALSE)*AU25</f>
        <v>0</v>
      </c>
      <c r="BD25" s="18">
        <f>VLOOKUP("Petrol",'Lookup references'!$C$3:$D$6,2,FALSE)*AX25</f>
        <v>0</v>
      </c>
      <c r="BE25" s="18">
        <f>VLOOKUP("Diesel",'Lookup references'!$C$3:$D$6,2,FALSE)*BA25</f>
        <v>0</v>
      </c>
      <c r="BF25" s="18">
        <f>P25*V25</f>
        <v>0</v>
      </c>
      <c r="BG25" s="18">
        <f t="shared" si="19"/>
        <v>0</v>
      </c>
      <c r="BH25" s="18">
        <f t="shared" si="0"/>
        <v>0</v>
      </c>
      <c r="BI25" s="114">
        <f>BH25*V25</f>
        <v>0</v>
      </c>
      <c r="BJ25" s="114">
        <f t="shared" si="20"/>
        <v>0</v>
      </c>
      <c r="BK25" s="114">
        <f t="shared" si="21"/>
        <v>0</v>
      </c>
      <c r="BL25" s="114">
        <f t="shared" si="22"/>
        <v>0</v>
      </c>
      <c r="BM25" s="114">
        <f t="shared" si="23"/>
        <v>0</v>
      </c>
      <c r="BN25" s="114">
        <f t="shared" si="24"/>
        <v>0</v>
      </c>
      <c r="BO25" s="114">
        <f t="shared" si="1"/>
        <v>0</v>
      </c>
      <c r="BP25" s="119">
        <v>0.05</v>
      </c>
      <c r="BQ25" s="120">
        <f t="shared" si="2"/>
        <v>2.5000000000000001E-5</v>
      </c>
      <c r="BR25" s="120">
        <f t="shared" si="3"/>
        <v>5.0000000000000002E-5</v>
      </c>
      <c r="BS25" s="120">
        <f t="shared" si="4"/>
        <v>7.5000000000000007E-5</v>
      </c>
      <c r="BT25" s="120">
        <f t="shared" si="5"/>
        <v>1E-4</v>
      </c>
      <c r="BU25" s="120">
        <f t="shared" si="6"/>
        <v>1.25E-4</v>
      </c>
      <c r="BV25" s="120">
        <f t="shared" si="7"/>
        <v>3.7500000000000001E-4</v>
      </c>
    </row>
    <row r="26" spans="1:74" x14ac:dyDescent="0.2">
      <c r="A26" s="42">
        <v>19</v>
      </c>
      <c r="B26" s="127"/>
      <c r="C26" s="44"/>
      <c r="D26" s="168"/>
      <c r="E26" s="45"/>
      <c r="F26" s="47"/>
      <c r="G26" s="46"/>
      <c r="H26" s="166"/>
      <c r="I26" s="169"/>
      <c r="J26" s="49"/>
      <c r="K26" s="44"/>
      <c r="L26" s="49"/>
      <c r="M26" s="50"/>
      <c r="N26" s="67"/>
      <c r="O26" s="67"/>
      <c r="P26" s="59"/>
      <c r="Q26" s="109">
        <f t="shared" si="8"/>
        <v>0</v>
      </c>
      <c r="R26" s="110" t="str">
        <f>IFERROR((VLOOKUP(I26,'Lookup references'!$C$3:$E$6,3,FALSE)*J26)/1000,"")</f>
        <v/>
      </c>
      <c r="S26" s="110" t="str">
        <f>IFERROR((VLOOKUP(K26,'Lookup references'!$C$3:$E$6,3,FALSE)*L26)/1000,"")</f>
        <v/>
      </c>
      <c r="T26" s="111">
        <f t="shared" si="9"/>
        <v>0</v>
      </c>
      <c r="U26" s="49"/>
      <c r="V26" s="66"/>
      <c r="W26" s="49"/>
      <c r="X26" s="53"/>
      <c r="Y26" s="54"/>
      <c r="Z26" s="128"/>
      <c r="AA26" s="53"/>
      <c r="AB26" s="53"/>
      <c r="AC26" s="60"/>
      <c r="AD26" s="123">
        <f t="shared" ca="1" si="10"/>
        <v>43291</v>
      </c>
      <c r="AE26" s="124" t="str">
        <f ca="1">IF(AD26&gt;30,"Overdue","")</f>
        <v>Overdue</v>
      </c>
      <c r="AF26" s="123" t="e">
        <f>VLOOKUP(U26,'Lookup references'!$F$3:$I$8,4,FALSE)</f>
        <v>#N/A</v>
      </c>
      <c r="AG26" s="123" t="e">
        <f t="shared" ca="1" si="11"/>
        <v>#N/A</v>
      </c>
      <c r="AH26" s="123">
        <f>IF(B26="",0,1)</f>
        <v>0</v>
      </c>
      <c r="AI26" s="123" t="str">
        <f>IF(Y26="Red",1,"")</f>
        <v/>
      </c>
      <c r="AJ26" s="123" t="str">
        <f>IF(U26="Complete",H26,"")</f>
        <v/>
      </c>
      <c r="AK26" s="123">
        <f>IF($I26="Electricity",J26,0)</f>
        <v>0</v>
      </c>
      <c r="AL26" s="123">
        <f t="shared" si="12"/>
        <v>0</v>
      </c>
      <c r="AM26" s="123">
        <f t="shared" si="13"/>
        <v>0</v>
      </c>
      <c r="AN26" s="123">
        <f t="shared" si="14"/>
        <v>0</v>
      </c>
      <c r="AO26" s="9">
        <f t="shared" si="15"/>
        <v>0</v>
      </c>
      <c r="AP26" s="112">
        <f>IF(I26="Electricity",J26*V26,0)</f>
        <v>0</v>
      </c>
      <c r="AQ26" s="112">
        <f t="shared" si="16"/>
        <v>0</v>
      </c>
      <c r="AR26" s="112">
        <f t="shared" si="25"/>
        <v>0</v>
      </c>
      <c r="AS26" s="112">
        <f>IF(I26="Gas",J26*V26,0)</f>
        <v>0</v>
      </c>
      <c r="AT26" s="112">
        <f>IF(K26="Gas",L26*V26,0)</f>
        <v>0</v>
      </c>
      <c r="AU26" s="112">
        <f t="shared" si="26"/>
        <v>0</v>
      </c>
      <c r="AV26" s="112">
        <f t="shared" si="17"/>
        <v>0</v>
      </c>
      <c r="AW26" s="113">
        <f t="shared" si="18"/>
        <v>0</v>
      </c>
      <c r="AX26" s="112">
        <f t="shared" si="27"/>
        <v>0</v>
      </c>
      <c r="AY26" s="112">
        <f>IF(I26="Diesel",J26*V26,0)</f>
        <v>0</v>
      </c>
      <c r="AZ26" s="113">
        <f>IF(K26="Diesel",L26*V26,0)</f>
        <v>0</v>
      </c>
      <c r="BA26" s="113">
        <f t="shared" si="28"/>
        <v>0</v>
      </c>
      <c r="BB26" s="114">
        <f>VLOOKUP("Electricity",'Lookup references'!$C$3:$D$6,2,FALSE)*AR26</f>
        <v>0</v>
      </c>
      <c r="BC26" s="18">
        <f>VLOOKUP("Gas",'Lookup references'!$C$3:$D$6,2,FALSE)*AU26</f>
        <v>0</v>
      </c>
      <c r="BD26" s="18">
        <f>VLOOKUP("Petrol",'Lookup references'!$C$3:$D$6,2,FALSE)*AX26</f>
        <v>0</v>
      </c>
      <c r="BE26" s="18">
        <f>VLOOKUP("Diesel",'Lookup references'!$C$3:$D$6,2,FALSE)*BA26</f>
        <v>0</v>
      </c>
      <c r="BF26" s="18">
        <f>P26*V26</f>
        <v>0</v>
      </c>
      <c r="BG26" s="18">
        <f t="shared" si="19"/>
        <v>0</v>
      </c>
      <c r="BH26" s="18">
        <f t="shared" si="0"/>
        <v>0</v>
      </c>
      <c r="BI26" s="114">
        <f>BH26*V26</f>
        <v>0</v>
      </c>
      <c r="BJ26" s="114">
        <f t="shared" si="20"/>
        <v>0</v>
      </c>
      <c r="BK26" s="114">
        <f t="shared" si="21"/>
        <v>0</v>
      </c>
      <c r="BL26" s="114">
        <f t="shared" si="22"/>
        <v>0</v>
      </c>
      <c r="BM26" s="114">
        <f t="shared" si="23"/>
        <v>0</v>
      </c>
      <c r="BN26" s="114">
        <f t="shared" si="24"/>
        <v>0</v>
      </c>
      <c r="BO26" s="114">
        <f t="shared" si="1"/>
        <v>0</v>
      </c>
      <c r="BP26" s="119">
        <v>0.05</v>
      </c>
      <c r="BQ26" s="120">
        <f t="shared" si="2"/>
        <v>2.5000000000000001E-5</v>
      </c>
      <c r="BR26" s="120">
        <f t="shared" si="3"/>
        <v>5.0000000000000002E-5</v>
      </c>
      <c r="BS26" s="120">
        <f t="shared" si="4"/>
        <v>7.5000000000000007E-5</v>
      </c>
      <c r="BT26" s="120">
        <f t="shared" si="5"/>
        <v>1E-4</v>
      </c>
      <c r="BU26" s="120">
        <f t="shared" si="6"/>
        <v>1.25E-4</v>
      </c>
      <c r="BV26" s="120">
        <f t="shared" si="7"/>
        <v>3.7500000000000001E-4</v>
      </c>
    </row>
    <row r="27" spans="1:74" x14ac:dyDescent="0.2">
      <c r="A27" s="42">
        <v>20</v>
      </c>
      <c r="B27" s="43"/>
      <c r="C27" s="44"/>
      <c r="D27" s="168"/>
      <c r="E27" s="45"/>
      <c r="F27" s="47"/>
      <c r="G27" s="46"/>
      <c r="H27" s="166"/>
      <c r="I27" s="169"/>
      <c r="J27" s="49"/>
      <c r="K27" s="44"/>
      <c r="L27" s="49"/>
      <c r="M27" s="130"/>
      <c r="N27" s="67"/>
      <c r="O27" s="67"/>
      <c r="P27" s="59"/>
      <c r="Q27" s="109">
        <f t="shared" si="8"/>
        <v>0</v>
      </c>
      <c r="R27" s="110" t="str">
        <f>IFERROR((VLOOKUP(I27,'Lookup references'!$C$3:$E$6,3,FALSE)*J27)/1000,"")</f>
        <v/>
      </c>
      <c r="S27" s="110" t="str">
        <f>IFERROR((VLOOKUP(K27,'Lookup references'!$C$3:$E$6,3,FALSE)*L27)/1000,"")</f>
        <v/>
      </c>
      <c r="T27" s="111">
        <f t="shared" si="9"/>
        <v>0</v>
      </c>
      <c r="U27" s="139"/>
      <c r="V27" s="66"/>
      <c r="W27" s="49"/>
      <c r="X27" s="53"/>
      <c r="Y27" s="54"/>
      <c r="Z27" s="53"/>
      <c r="AA27" s="53"/>
      <c r="AB27" s="53"/>
      <c r="AC27" s="60"/>
      <c r="AD27" s="123">
        <f t="shared" ca="1" si="10"/>
        <v>43291</v>
      </c>
      <c r="AE27" s="124" t="str">
        <f ca="1">IF(AD27&gt;30,"Overdue","")</f>
        <v>Overdue</v>
      </c>
      <c r="AF27" s="123" t="e">
        <f>VLOOKUP(U27,'Lookup references'!$F$3:$I$8,4,FALSE)</f>
        <v>#N/A</v>
      </c>
      <c r="AG27" s="123" t="e">
        <f t="shared" ca="1" si="11"/>
        <v>#N/A</v>
      </c>
      <c r="AH27" s="123">
        <f>IF(B27="",0,1)</f>
        <v>0</v>
      </c>
      <c r="AI27" s="123" t="str">
        <f>IF(Y27="Red",1,"")</f>
        <v/>
      </c>
      <c r="AJ27" s="123" t="str">
        <f>IF(U27="Complete",H27,"")</f>
        <v/>
      </c>
      <c r="AK27" s="123">
        <f>IF($I27="Electricity",J27,0)</f>
        <v>0</v>
      </c>
      <c r="AL27" s="123">
        <f t="shared" si="12"/>
        <v>0</v>
      </c>
      <c r="AM27" s="123">
        <f t="shared" si="13"/>
        <v>0</v>
      </c>
      <c r="AN27" s="123">
        <f t="shared" si="14"/>
        <v>0</v>
      </c>
      <c r="AO27" s="9">
        <f t="shared" si="15"/>
        <v>0</v>
      </c>
      <c r="AP27" s="112">
        <f>IF(I27="Electricity",J27*V27,0)</f>
        <v>0</v>
      </c>
      <c r="AQ27" s="112">
        <f t="shared" si="16"/>
        <v>0</v>
      </c>
      <c r="AR27" s="112">
        <f t="shared" si="25"/>
        <v>0</v>
      </c>
      <c r="AS27" s="112">
        <f>IF(I27="Gas",J27*V27,0)</f>
        <v>0</v>
      </c>
      <c r="AT27" s="112">
        <f>IF(K27="Gas",L27*V27,0)</f>
        <v>0</v>
      </c>
      <c r="AU27" s="112">
        <f t="shared" si="26"/>
        <v>0</v>
      </c>
      <c r="AV27" s="112">
        <f t="shared" si="17"/>
        <v>0</v>
      </c>
      <c r="AW27" s="113">
        <f t="shared" si="18"/>
        <v>0</v>
      </c>
      <c r="AX27" s="112">
        <f t="shared" si="27"/>
        <v>0</v>
      </c>
      <c r="AY27" s="112">
        <f>IF(I27="Diesel",J27*V27,0)</f>
        <v>0</v>
      </c>
      <c r="AZ27" s="113">
        <f>IF(K27="Diesel",L27*V27,0)</f>
        <v>0</v>
      </c>
      <c r="BA27" s="113">
        <f t="shared" si="28"/>
        <v>0</v>
      </c>
      <c r="BB27" s="114">
        <f>VLOOKUP("Electricity",'Lookup references'!$C$3:$D$6,2,FALSE)*AR27</f>
        <v>0</v>
      </c>
      <c r="BC27" s="18">
        <f>VLOOKUP("Gas",'Lookup references'!$C$3:$D$6,2,FALSE)*AU27</f>
        <v>0</v>
      </c>
      <c r="BD27" s="18">
        <f>VLOOKUP("Petrol",'Lookup references'!$C$3:$D$6,2,FALSE)*AX27</f>
        <v>0</v>
      </c>
      <c r="BE27" s="18">
        <f>VLOOKUP("Diesel",'Lookup references'!$C$3:$D$6,2,FALSE)*BA27</f>
        <v>0</v>
      </c>
      <c r="BF27" s="18">
        <f>P27*V27</f>
        <v>0</v>
      </c>
      <c r="BG27" s="18">
        <f t="shared" si="19"/>
        <v>0</v>
      </c>
      <c r="BH27" s="18">
        <f t="shared" si="0"/>
        <v>0</v>
      </c>
      <c r="BI27" s="114">
        <f>BH27*V27</f>
        <v>0</v>
      </c>
      <c r="BJ27" s="114">
        <f t="shared" si="20"/>
        <v>0</v>
      </c>
      <c r="BK27" s="114">
        <f t="shared" si="21"/>
        <v>0</v>
      </c>
      <c r="BL27" s="114">
        <f t="shared" si="22"/>
        <v>0</v>
      </c>
      <c r="BM27" s="114">
        <f t="shared" si="23"/>
        <v>0</v>
      </c>
      <c r="BN27" s="114">
        <f t="shared" si="24"/>
        <v>0</v>
      </c>
      <c r="BO27" s="114">
        <f t="shared" si="1"/>
        <v>0</v>
      </c>
      <c r="BP27" s="119">
        <v>0.05</v>
      </c>
      <c r="BQ27" s="120">
        <f t="shared" si="2"/>
        <v>2.5000000000000001E-5</v>
      </c>
      <c r="BR27" s="120">
        <f t="shared" si="3"/>
        <v>5.0000000000000002E-5</v>
      </c>
      <c r="BS27" s="120">
        <f t="shared" si="4"/>
        <v>7.5000000000000007E-5</v>
      </c>
      <c r="BT27" s="120">
        <f t="shared" si="5"/>
        <v>1E-4</v>
      </c>
      <c r="BU27" s="120">
        <f t="shared" si="6"/>
        <v>1.25E-4</v>
      </c>
      <c r="BV27" s="120">
        <f t="shared" si="7"/>
        <v>3.7500000000000001E-4</v>
      </c>
    </row>
    <row r="28" spans="1:74" x14ac:dyDescent="0.2">
      <c r="A28" s="42">
        <v>21</v>
      </c>
      <c r="B28" s="127"/>
      <c r="C28" s="44"/>
      <c r="D28" s="169"/>
      <c r="E28" s="45"/>
      <c r="F28" s="47"/>
      <c r="G28" s="46"/>
      <c r="H28" s="166"/>
      <c r="I28" s="169"/>
      <c r="J28" s="49"/>
      <c r="K28" s="44"/>
      <c r="L28" s="49"/>
      <c r="M28" s="50"/>
      <c r="N28" s="67"/>
      <c r="O28" s="67"/>
      <c r="P28" s="59"/>
      <c r="Q28" s="109">
        <f t="shared" si="8"/>
        <v>0</v>
      </c>
      <c r="R28" s="110" t="str">
        <f>IFERROR((VLOOKUP(I28,'Lookup references'!$C$3:$E$6,3,FALSE)*J28)/1000,"")</f>
        <v/>
      </c>
      <c r="S28" s="110" t="str">
        <f>IFERROR((VLOOKUP(K28,'Lookup references'!$C$3:$E$6,3,FALSE)*L28)/1000,"")</f>
        <v/>
      </c>
      <c r="T28" s="111">
        <f t="shared" si="9"/>
        <v>0</v>
      </c>
      <c r="U28" s="139"/>
      <c r="V28" s="66"/>
      <c r="W28" s="49"/>
      <c r="X28" s="53"/>
      <c r="Y28" s="54"/>
      <c r="Z28" s="128"/>
      <c r="AA28" s="53"/>
      <c r="AB28" s="53"/>
      <c r="AC28" s="60"/>
      <c r="AD28" s="123">
        <f t="shared" ca="1" si="10"/>
        <v>43291</v>
      </c>
      <c r="AE28" s="124" t="str">
        <f ca="1">IF(AD28&gt;30,"Overdue","")</f>
        <v>Overdue</v>
      </c>
      <c r="AF28" s="123" t="e">
        <f>VLOOKUP(U28,'Lookup references'!$F$3:$I$8,4,FALSE)</f>
        <v>#N/A</v>
      </c>
      <c r="AG28" s="123" t="e">
        <f t="shared" ca="1" si="11"/>
        <v>#N/A</v>
      </c>
      <c r="AH28" s="123">
        <f>IF(B28="",0,1)</f>
        <v>0</v>
      </c>
      <c r="AI28" s="123" t="str">
        <f>IF(Y28="Red",1,"")</f>
        <v/>
      </c>
      <c r="AJ28" s="123" t="str">
        <f>IF(U28="Complete",H28,"")</f>
        <v/>
      </c>
      <c r="AK28" s="123">
        <f>IF($I28="Electricity",J28,0)</f>
        <v>0</v>
      </c>
      <c r="AL28" s="123">
        <f t="shared" si="12"/>
        <v>0</v>
      </c>
      <c r="AM28" s="123">
        <f t="shared" si="13"/>
        <v>0</v>
      </c>
      <c r="AN28" s="123">
        <f t="shared" si="14"/>
        <v>0</v>
      </c>
      <c r="AO28" s="9">
        <f t="shared" si="15"/>
        <v>0</v>
      </c>
      <c r="AP28" s="112">
        <f>IF(I28="Electricity",J28*V28,0)</f>
        <v>0</v>
      </c>
      <c r="AQ28" s="112">
        <f t="shared" si="16"/>
        <v>0</v>
      </c>
      <c r="AR28" s="112">
        <f t="shared" si="25"/>
        <v>0</v>
      </c>
      <c r="AS28" s="112">
        <f>IF(I28="Gas",J28*V28,0)</f>
        <v>0</v>
      </c>
      <c r="AT28" s="112">
        <f>IF(K28="Gas",L28*V28,0)</f>
        <v>0</v>
      </c>
      <c r="AU28" s="112">
        <f t="shared" si="26"/>
        <v>0</v>
      </c>
      <c r="AV28" s="112">
        <f t="shared" si="17"/>
        <v>0</v>
      </c>
      <c r="AW28" s="113">
        <f t="shared" si="18"/>
        <v>0</v>
      </c>
      <c r="AX28" s="112">
        <f t="shared" si="27"/>
        <v>0</v>
      </c>
      <c r="AY28" s="112">
        <f>IF(I28="Diesel",J28*V28,0)</f>
        <v>0</v>
      </c>
      <c r="AZ28" s="113">
        <f>IF(K28="Diesel",L28*V28,0)</f>
        <v>0</v>
      </c>
      <c r="BA28" s="113">
        <f t="shared" si="28"/>
        <v>0</v>
      </c>
      <c r="BB28" s="114">
        <f>VLOOKUP("Electricity",'Lookup references'!$C$3:$D$6,2,FALSE)*AR28</f>
        <v>0</v>
      </c>
      <c r="BC28" s="18">
        <f>VLOOKUP("Gas",'Lookup references'!$C$3:$D$6,2,FALSE)*AU28</f>
        <v>0</v>
      </c>
      <c r="BD28" s="18">
        <f>VLOOKUP("Petrol",'Lookup references'!$C$3:$D$6,2,FALSE)*AX28</f>
        <v>0</v>
      </c>
      <c r="BE28" s="18">
        <f>VLOOKUP("Diesel",'Lookup references'!$C$3:$D$6,2,FALSE)*BA28</f>
        <v>0</v>
      </c>
      <c r="BF28" s="18">
        <f>P28*V28</f>
        <v>0</v>
      </c>
      <c r="BG28" s="18">
        <f t="shared" si="19"/>
        <v>0</v>
      </c>
      <c r="BH28" s="18">
        <f t="shared" si="0"/>
        <v>0</v>
      </c>
      <c r="BI28" s="114">
        <f>BH28*V28</f>
        <v>0</v>
      </c>
      <c r="BJ28" s="114">
        <f t="shared" si="20"/>
        <v>0</v>
      </c>
      <c r="BK28" s="114">
        <f t="shared" si="21"/>
        <v>0</v>
      </c>
      <c r="BL28" s="114">
        <f t="shared" si="22"/>
        <v>0</v>
      </c>
      <c r="BM28" s="114">
        <f t="shared" si="23"/>
        <v>0</v>
      </c>
      <c r="BN28" s="114">
        <f t="shared" si="24"/>
        <v>0</v>
      </c>
      <c r="BO28" s="114">
        <f t="shared" si="1"/>
        <v>0</v>
      </c>
      <c r="BP28" s="119">
        <v>0.05</v>
      </c>
      <c r="BQ28" s="120">
        <f t="shared" si="2"/>
        <v>2.5000000000000001E-5</v>
      </c>
      <c r="BR28" s="120">
        <f t="shared" si="3"/>
        <v>5.0000000000000002E-5</v>
      </c>
      <c r="BS28" s="120">
        <f t="shared" si="4"/>
        <v>7.5000000000000007E-5</v>
      </c>
      <c r="BT28" s="120">
        <f t="shared" si="5"/>
        <v>1E-4</v>
      </c>
      <c r="BU28" s="120">
        <f t="shared" si="6"/>
        <v>1.25E-4</v>
      </c>
      <c r="BV28" s="120">
        <f t="shared" si="7"/>
        <v>3.7500000000000001E-4</v>
      </c>
    </row>
    <row r="29" spans="1:74" x14ac:dyDescent="0.2">
      <c r="A29" s="42">
        <v>22</v>
      </c>
      <c r="B29" s="127"/>
      <c r="C29" s="44"/>
      <c r="D29" s="168"/>
      <c r="E29" s="48"/>
      <c r="F29" s="47"/>
      <c r="G29" s="46"/>
      <c r="H29" s="165"/>
      <c r="I29" s="168"/>
      <c r="J29" s="49"/>
      <c r="K29" s="44"/>
      <c r="L29" s="44"/>
      <c r="M29" s="50"/>
      <c r="N29" s="67"/>
      <c r="O29" s="67"/>
      <c r="P29" s="59"/>
      <c r="Q29" s="109">
        <f t="shared" si="8"/>
        <v>0</v>
      </c>
      <c r="R29" s="110" t="str">
        <f>IFERROR((VLOOKUP(I29,'Lookup references'!$C$3:$E$6,3,FALSE)*J29)/1000,"")</f>
        <v/>
      </c>
      <c r="S29" s="110" t="str">
        <f>IFERROR((VLOOKUP(K29,'Lookup references'!$C$3:$E$6,3,FALSE)*L29)/1000,"")</f>
        <v/>
      </c>
      <c r="T29" s="111">
        <f t="shared" si="9"/>
        <v>0</v>
      </c>
      <c r="U29" s="49"/>
      <c r="V29" s="66"/>
      <c r="W29" s="49"/>
      <c r="X29" s="128"/>
      <c r="Y29" s="54"/>
      <c r="Z29" s="128"/>
      <c r="AA29" s="128"/>
      <c r="AB29" s="53"/>
      <c r="AC29" s="60"/>
      <c r="AD29" s="123">
        <f t="shared" ca="1" si="10"/>
        <v>43291</v>
      </c>
      <c r="AE29" s="124" t="str">
        <f ca="1">IF(AD29&gt;30,"Overdue","")</f>
        <v>Overdue</v>
      </c>
      <c r="AF29" s="123" t="e">
        <f>VLOOKUP(U29,'Lookup references'!$F$3:$I$8,4,FALSE)</f>
        <v>#N/A</v>
      </c>
      <c r="AG29" s="123" t="e">
        <f t="shared" ca="1" si="11"/>
        <v>#N/A</v>
      </c>
      <c r="AH29" s="123">
        <f>IF(B29="",0,1)</f>
        <v>0</v>
      </c>
      <c r="AI29" s="123" t="str">
        <f>IF(Y29="Red",1,"")</f>
        <v/>
      </c>
      <c r="AJ29" s="123" t="str">
        <f>IF(U29="Complete",H29,"")</f>
        <v/>
      </c>
      <c r="AK29" s="123">
        <f>IF($I29="Electricity",J29,0)</f>
        <v>0</v>
      </c>
      <c r="AL29" s="123">
        <f t="shared" si="12"/>
        <v>0</v>
      </c>
      <c r="AM29" s="123">
        <f t="shared" si="13"/>
        <v>0</v>
      </c>
      <c r="AN29" s="123">
        <f t="shared" si="14"/>
        <v>0</v>
      </c>
      <c r="AO29" s="9">
        <f t="shared" si="15"/>
        <v>0</v>
      </c>
      <c r="AP29" s="112">
        <f>IF(I29="Electricity",J29*V29,0)</f>
        <v>0</v>
      </c>
      <c r="AQ29" s="112">
        <f t="shared" si="16"/>
        <v>0</v>
      </c>
      <c r="AR29" s="112">
        <f t="shared" si="25"/>
        <v>0</v>
      </c>
      <c r="AS29" s="112">
        <f>IF(I29="Gas",J29*V29,0)</f>
        <v>0</v>
      </c>
      <c r="AT29" s="112">
        <f>IF(K29="Gas",L29*V29,0)</f>
        <v>0</v>
      </c>
      <c r="AU29" s="112">
        <f t="shared" si="26"/>
        <v>0</v>
      </c>
      <c r="AV29" s="112">
        <f t="shared" si="17"/>
        <v>0</v>
      </c>
      <c r="AW29" s="113">
        <f t="shared" si="18"/>
        <v>0</v>
      </c>
      <c r="AX29" s="112">
        <f t="shared" si="27"/>
        <v>0</v>
      </c>
      <c r="AY29" s="112">
        <f>IF(I29="Diesel",J29*V29,0)</f>
        <v>0</v>
      </c>
      <c r="AZ29" s="113">
        <f>IF(K29="Diesel",L29*V29,0)</f>
        <v>0</v>
      </c>
      <c r="BA29" s="113">
        <f t="shared" si="28"/>
        <v>0</v>
      </c>
      <c r="BB29" s="114">
        <f>VLOOKUP("Electricity",'Lookup references'!$C$3:$D$6,2,FALSE)*AR29</f>
        <v>0</v>
      </c>
      <c r="BC29" s="18">
        <f>VLOOKUP("Gas",'Lookup references'!$C$3:$D$6,2,FALSE)*AU29</f>
        <v>0</v>
      </c>
      <c r="BD29" s="18">
        <f>VLOOKUP("Petrol",'Lookup references'!$C$3:$D$6,2,FALSE)*AX29</f>
        <v>0</v>
      </c>
      <c r="BE29" s="18">
        <f>VLOOKUP("Diesel",'Lookup references'!$C$3:$D$6,2,FALSE)*BA29</f>
        <v>0</v>
      </c>
      <c r="BF29" s="18">
        <f>P29*V29</f>
        <v>0</v>
      </c>
      <c r="BG29" s="18">
        <f t="shared" si="19"/>
        <v>0</v>
      </c>
      <c r="BH29" s="18">
        <f t="shared" si="0"/>
        <v>0</v>
      </c>
      <c r="BI29" s="114">
        <f>BH29*V29</f>
        <v>0</v>
      </c>
      <c r="BJ29" s="114">
        <f t="shared" si="20"/>
        <v>0</v>
      </c>
      <c r="BK29" s="114">
        <f t="shared" si="21"/>
        <v>0</v>
      </c>
      <c r="BL29" s="114">
        <f t="shared" si="22"/>
        <v>0</v>
      </c>
      <c r="BM29" s="114">
        <f t="shared" si="23"/>
        <v>0</v>
      </c>
      <c r="BN29" s="114">
        <f t="shared" si="24"/>
        <v>0</v>
      </c>
      <c r="BO29" s="114">
        <f t="shared" si="1"/>
        <v>0</v>
      </c>
      <c r="BP29" s="119">
        <v>0.05</v>
      </c>
      <c r="BQ29" s="120">
        <f t="shared" si="2"/>
        <v>2.5000000000000001E-5</v>
      </c>
      <c r="BR29" s="120">
        <f t="shared" si="3"/>
        <v>5.0000000000000002E-5</v>
      </c>
      <c r="BS29" s="120">
        <f t="shared" si="4"/>
        <v>7.5000000000000007E-5</v>
      </c>
      <c r="BT29" s="120">
        <f t="shared" si="5"/>
        <v>1E-4</v>
      </c>
      <c r="BU29" s="120">
        <f t="shared" si="6"/>
        <v>1.25E-4</v>
      </c>
      <c r="BV29" s="120">
        <f t="shared" si="7"/>
        <v>3.7500000000000001E-4</v>
      </c>
    </row>
    <row r="30" spans="1:74" x14ac:dyDescent="0.2">
      <c r="A30" s="42">
        <v>23</v>
      </c>
      <c r="B30" s="127"/>
      <c r="C30" s="44"/>
      <c r="D30" s="168"/>
      <c r="E30" s="45"/>
      <c r="F30" s="47"/>
      <c r="G30" s="46"/>
      <c r="H30" s="165"/>
      <c r="I30" s="168"/>
      <c r="J30" s="49"/>
      <c r="K30" s="44"/>
      <c r="L30" s="49"/>
      <c r="M30" s="50"/>
      <c r="N30" s="67"/>
      <c r="O30" s="67"/>
      <c r="P30" s="59"/>
      <c r="Q30" s="109">
        <f t="shared" si="8"/>
        <v>0</v>
      </c>
      <c r="R30" s="110" t="str">
        <f>IFERROR((VLOOKUP(I30,'Lookup references'!$C$3:$E$6,3,FALSE)*J30)/1000,"")</f>
        <v/>
      </c>
      <c r="S30" s="110" t="str">
        <f>IFERROR((VLOOKUP(K30,'Lookup references'!$C$3:$E$6,3,FALSE)*L30)/1000,"")</f>
        <v/>
      </c>
      <c r="T30" s="111">
        <f t="shared" si="9"/>
        <v>0</v>
      </c>
      <c r="U30" s="49"/>
      <c r="V30" s="66"/>
      <c r="W30" s="49"/>
      <c r="X30" s="128"/>
      <c r="Y30" s="55"/>
      <c r="Z30" s="128"/>
      <c r="AA30" s="53"/>
      <c r="AB30" s="53"/>
      <c r="AC30" s="60"/>
      <c r="AD30" s="123">
        <f t="shared" ca="1" si="10"/>
        <v>43291</v>
      </c>
      <c r="AE30" s="124" t="str">
        <f ca="1">IF(AD30&gt;30,"Overdue","")</f>
        <v>Overdue</v>
      </c>
      <c r="AF30" s="123" t="e">
        <f>VLOOKUP(U30,'Lookup references'!$F$3:$I$8,4,FALSE)</f>
        <v>#N/A</v>
      </c>
      <c r="AG30" s="123" t="e">
        <f t="shared" ca="1" si="11"/>
        <v>#N/A</v>
      </c>
      <c r="AH30" s="123">
        <f>IF(B30="",0,1)</f>
        <v>0</v>
      </c>
      <c r="AI30" s="123" t="str">
        <f>IF(Y30="Red",1,"")</f>
        <v/>
      </c>
      <c r="AJ30" s="123" t="str">
        <f>IF(U30="Complete",H30,"")</f>
        <v/>
      </c>
      <c r="AK30" s="123">
        <f>IF($I30="Electricity",J30,0)</f>
        <v>0</v>
      </c>
      <c r="AL30" s="123">
        <f t="shared" si="12"/>
        <v>0</v>
      </c>
      <c r="AM30" s="123">
        <f t="shared" si="13"/>
        <v>0</v>
      </c>
      <c r="AN30" s="123">
        <f t="shared" si="14"/>
        <v>0</v>
      </c>
      <c r="AO30" s="9">
        <f t="shared" si="15"/>
        <v>0</v>
      </c>
      <c r="AP30" s="112">
        <f>IF(I30="Electricity",J30*V30,0)</f>
        <v>0</v>
      </c>
      <c r="AQ30" s="112">
        <f t="shared" si="16"/>
        <v>0</v>
      </c>
      <c r="AR30" s="112">
        <f t="shared" si="25"/>
        <v>0</v>
      </c>
      <c r="AS30" s="112">
        <f>IF(I30="Gas",J30*V30,0)</f>
        <v>0</v>
      </c>
      <c r="AT30" s="112">
        <f>IF(K30="Gas",L30*V30,0)</f>
        <v>0</v>
      </c>
      <c r="AU30" s="112">
        <f t="shared" si="26"/>
        <v>0</v>
      </c>
      <c r="AV30" s="112">
        <f t="shared" si="17"/>
        <v>0</v>
      </c>
      <c r="AW30" s="113">
        <f t="shared" si="18"/>
        <v>0</v>
      </c>
      <c r="AX30" s="112">
        <f t="shared" si="27"/>
        <v>0</v>
      </c>
      <c r="AY30" s="112">
        <f>IF(I30="Diesel",J30*V30,0)</f>
        <v>0</v>
      </c>
      <c r="AZ30" s="113">
        <f>IF(K30="Diesel",L30*V30,0)</f>
        <v>0</v>
      </c>
      <c r="BA30" s="113">
        <f t="shared" si="28"/>
        <v>0</v>
      </c>
      <c r="BB30" s="114">
        <f>VLOOKUP("Electricity",'Lookup references'!$C$3:$D$6,2,FALSE)*AR30</f>
        <v>0</v>
      </c>
      <c r="BC30" s="18">
        <f>VLOOKUP("Gas",'Lookup references'!$C$3:$D$6,2,FALSE)*AU30</f>
        <v>0</v>
      </c>
      <c r="BD30" s="18">
        <f>VLOOKUP("Petrol",'Lookup references'!$C$3:$D$6,2,FALSE)*AX30</f>
        <v>0</v>
      </c>
      <c r="BE30" s="18">
        <f>VLOOKUP("Diesel",'Lookup references'!$C$3:$D$6,2,FALSE)*BA30</f>
        <v>0</v>
      </c>
      <c r="BF30" s="18">
        <f>P30*V30</f>
        <v>0</v>
      </c>
      <c r="BG30" s="18">
        <f t="shared" si="19"/>
        <v>0</v>
      </c>
      <c r="BH30" s="18">
        <f t="shared" si="0"/>
        <v>0</v>
      </c>
      <c r="BI30" s="114">
        <f>BH30*V30</f>
        <v>0</v>
      </c>
      <c r="BJ30" s="114">
        <f t="shared" si="20"/>
        <v>0</v>
      </c>
      <c r="BK30" s="114">
        <f t="shared" si="21"/>
        <v>0</v>
      </c>
      <c r="BL30" s="114">
        <f t="shared" si="22"/>
        <v>0</v>
      </c>
      <c r="BM30" s="114">
        <f t="shared" si="23"/>
        <v>0</v>
      </c>
      <c r="BN30" s="114">
        <f t="shared" si="24"/>
        <v>0</v>
      </c>
      <c r="BO30" s="114">
        <f t="shared" si="1"/>
        <v>0</v>
      </c>
      <c r="BP30" s="119">
        <v>0.05</v>
      </c>
      <c r="BQ30" s="120">
        <f t="shared" si="2"/>
        <v>2.5000000000000001E-5</v>
      </c>
      <c r="BR30" s="120">
        <f t="shared" si="3"/>
        <v>5.0000000000000002E-5</v>
      </c>
      <c r="BS30" s="120">
        <f t="shared" si="4"/>
        <v>7.5000000000000007E-5</v>
      </c>
      <c r="BT30" s="120">
        <f t="shared" si="5"/>
        <v>1E-4</v>
      </c>
      <c r="BU30" s="120">
        <f t="shared" si="6"/>
        <v>1.25E-4</v>
      </c>
      <c r="BV30" s="120">
        <f t="shared" si="7"/>
        <v>3.7500000000000001E-4</v>
      </c>
    </row>
    <row r="31" spans="1:74" x14ac:dyDescent="0.2">
      <c r="A31" s="42">
        <v>24</v>
      </c>
      <c r="B31" s="127"/>
      <c r="C31" s="44"/>
      <c r="D31" s="168"/>
      <c r="E31" s="45"/>
      <c r="F31" s="47"/>
      <c r="G31" s="46"/>
      <c r="H31" s="165"/>
      <c r="I31" s="168"/>
      <c r="J31" s="49"/>
      <c r="K31" s="44"/>
      <c r="L31" s="49"/>
      <c r="M31" s="50"/>
      <c r="N31" s="67"/>
      <c r="O31" s="67"/>
      <c r="P31" s="59"/>
      <c r="Q31" s="109">
        <f t="shared" si="8"/>
        <v>0</v>
      </c>
      <c r="R31" s="110" t="str">
        <f>IFERROR((VLOOKUP(I31,'Lookup references'!$C$3:$E$6,3,FALSE)*J31)/1000,"")</f>
        <v/>
      </c>
      <c r="S31" s="110" t="str">
        <f>IFERROR((VLOOKUP(K31,'Lookup references'!$C$3:$E$6,3,FALSE)*L31)/1000,"")</f>
        <v/>
      </c>
      <c r="T31" s="111">
        <f t="shared" si="9"/>
        <v>0</v>
      </c>
      <c r="U31" s="49"/>
      <c r="V31" s="66"/>
      <c r="W31" s="49"/>
      <c r="X31" s="128"/>
      <c r="Y31" s="54"/>
      <c r="Z31" s="128"/>
      <c r="AA31" s="53"/>
      <c r="AB31" s="53"/>
      <c r="AC31" s="60"/>
      <c r="AD31" s="123">
        <f t="shared" ca="1" si="10"/>
        <v>43291</v>
      </c>
      <c r="AE31" s="124" t="str">
        <f ca="1">IF(AD31&gt;30,"Overdue","")</f>
        <v>Overdue</v>
      </c>
      <c r="AF31" s="123" t="e">
        <f>VLOOKUP(U31,'Lookup references'!$F$3:$I$8,4,FALSE)</f>
        <v>#N/A</v>
      </c>
      <c r="AG31" s="123" t="e">
        <f t="shared" ca="1" si="11"/>
        <v>#N/A</v>
      </c>
      <c r="AH31" s="123">
        <f>IF(B31="",0,1)</f>
        <v>0</v>
      </c>
      <c r="AI31" s="123" t="str">
        <f>IF(Y31="Red",1,"")</f>
        <v/>
      </c>
      <c r="AJ31" s="123" t="str">
        <f>IF(U31="Complete",H31,"")</f>
        <v/>
      </c>
      <c r="AK31" s="123">
        <f>IF($I31="Electricity",J31,0)</f>
        <v>0</v>
      </c>
      <c r="AL31" s="123">
        <f t="shared" si="12"/>
        <v>0</v>
      </c>
      <c r="AM31" s="123">
        <f t="shared" si="13"/>
        <v>0</v>
      </c>
      <c r="AN31" s="123">
        <f t="shared" si="14"/>
        <v>0</v>
      </c>
      <c r="AO31" s="9">
        <f t="shared" si="15"/>
        <v>0</v>
      </c>
      <c r="AP31" s="112">
        <f>IF(I31="Electricity",J31*V31,0)</f>
        <v>0</v>
      </c>
      <c r="AQ31" s="112">
        <f t="shared" si="16"/>
        <v>0</v>
      </c>
      <c r="AR31" s="112">
        <f t="shared" si="25"/>
        <v>0</v>
      </c>
      <c r="AS31" s="112">
        <f>IF(I31="Gas",J31*V31,0)</f>
        <v>0</v>
      </c>
      <c r="AT31" s="112">
        <f>IF(K31="Gas",L31*V31,0)</f>
        <v>0</v>
      </c>
      <c r="AU31" s="112">
        <f t="shared" si="26"/>
        <v>0</v>
      </c>
      <c r="AV31" s="112">
        <f t="shared" si="17"/>
        <v>0</v>
      </c>
      <c r="AW31" s="113">
        <f t="shared" si="18"/>
        <v>0</v>
      </c>
      <c r="AX31" s="112">
        <f t="shared" si="27"/>
        <v>0</v>
      </c>
      <c r="AY31" s="112">
        <f>IF(I31="Diesel",J31*V31,0)</f>
        <v>0</v>
      </c>
      <c r="AZ31" s="113">
        <f>IF(K31="Diesel",L31*V31,0)</f>
        <v>0</v>
      </c>
      <c r="BA31" s="113">
        <f t="shared" si="28"/>
        <v>0</v>
      </c>
      <c r="BB31" s="114">
        <f>VLOOKUP("Electricity",'Lookup references'!$C$3:$D$6,2,FALSE)*AR31</f>
        <v>0</v>
      </c>
      <c r="BC31" s="18">
        <f>VLOOKUP("Gas",'Lookup references'!$C$3:$D$6,2,FALSE)*AU31</f>
        <v>0</v>
      </c>
      <c r="BD31" s="18">
        <f>VLOOKUP("Petrol",'Lookup references'!$C$3:$D$6,2,FALSE)*AX31</f>
        <v>0</v>
      </c>
      <c r="BE31" s="18">
        <f>VLOOKUP("Diesel",'Lookup references'!$C$3:$D$6,2,FALSE)*BA31</f>
        <v>0</v>
      </c>
      <c r="BF31" s="18">
        <f>P31*V31</f>
        <v>0</v>
      </c>
      <c r="BG31" s="18">
        <f t="shared" si="19"/>
        <v>0</v>
      </c>
      <c r="BH31" s="18">
        <f t="shared" si="0"/>
        <v>0</v>
      </c>
      <c r="BI31" s="114">
        <f>BH31*V31</f>
        <v>0</v>
      </c>
      <c r="BJ31" s="114">
        <f t="shared" si="20"/>
        <v>0</v>
      </c>
      <c r="BK31" s="114">
        <f t="shared" si="21"/>
        <v>0</v>
      </c>
      <c r="BL31" s="114">
        <f t="shared" si="22"/>
        <v>0</v>
      </c>
      <c r="BM31" s="114">
        <f t="shared" si="23"/>
        <v>0</v>
      </c>
      <c r="BN31" s="114">
        <f t="shared" si="24"/>
        <v>0</v>
      </c>
      <c r="BO31" s="114">
        <f t="shared" si="1"/>
        <v>0</v>
      </c>
      <c r="BP31" s="119">
        <v>0.05</v>
      </c>
      <c r="BQ31" s="120">
        <f t="shared" si="2"/>
        <v>2.5000000000000001E-5</v>
      </c>
      <c r="BR31" s="120">
        <f t="shared" si="3"/>
        <v>5.0000000000000002E-5</v>
      </c>
      <c r="BS31" s="120">
        <f t="shared" si="4"/>
        <v>7.5000000000000007E-5</v>
      </c>
      <c r="BT31" s="120">
        <f t="shared" si="5"/>
        <v>1E-4</v>
      </c>
      <c r="BU31" s="120">
        <f t="shared" si="6"/>
        <v>1.25E-4</v>
      </c>
      <c r="BV31" s="120">
        <f t="shared" si="7"/>
        <v>3.7500000000000001E-4</v>
      </c>
    </row>
    <row r="32" spans="1:74" x14ac:dyDescent="0.2">
      <c r="A32" s="42">
        <v>25</v>
      </c>
      <c r="B32" s="43"/>
      <c r="C32" s="44"/>
      <c r="D32" s="168"/>
      <c r="E32" s="45"/>
      <c r="F32" s="47"/>
      <c r="G32" s="46"/>
      <c r="H32" s="165"/>
      <c r="I32" s="168"/>
      <c r="J32" s="49"/>
      <c r="K32" s="44"/>
      <c r="L32" s="49"/>
      <c r="M32" s="50"/>
      <c r="N32" s="67"/>
      <c r="O32" s="67"/>
      <c r="P32" s="59"/>
      <c r="Q32" s="109">
        <f t="shared" si="8"/>
        <v>0</v>
      </c>
      <c r="R32" s="110" t="str">
        <f>IFERROR((VLOOKUP(I32,'Lookup references'!$C$3:$E$6,3,FALSE)*J32)/1000,"")</f>
        <v/>
      </c>
      <c r="S32" s="110" t="str">
        <f>IFERROR((VLOOKUP(K32,'Lookup references'!$C$3:$E$6,3,FALSE)*L32)/1000,"")</f>
        <v/>
      </c>
      <c r="T32" s="111">
        <f t="shared" si="9"/>
        <v>0</v>
      </c>
      <c r="U32" s="49"/>
      <c r="V32" s="66"/>
      <c r="W32" s="49"/>
      <c r="X32" s="53"/>
      <c r="Y32" s="54"/>
      <c r="Z32" s="128"/>
      <c r="AA32" s="53"/>
      <c r="AB32" s="53"/>
      <c r="AC32" s="60"/>
      <c r="AD32" s="123">
        <f t="shared" ca="1" si="10"/>
        <v>43291</v>
      </c>
      <c r="AE32" s="124" t="str">
        <f ca="1">IF(AD32&gt;30,"Overdue","")</f>
        <v>Overdue</v>
      </c>
      <c r="AF32" s="123" t="e">
        <f>VLOOKUP(U32,'Lookup references'!$F$3:$I$8,4,FALSE)</f>
        <v>#N/A</v>
      </c>
      <c r="AG32" s="123" t="e">
        <f t="shared" ca="1" si="11"/>
        <v>#N/A</v>
      </c>
      <c r="AH32" s="123">
        <f>IF(B32="",0,1)</f>
        <v>0</v>
      </c>
      <c r="AI32" s="123" t="str">
        <f>IF(Y32="Red",1,"")</f>
        <v/>
      </c>
      <c r="AJ32" s="123" t="str">
        <f>IF(U32="Complete",H32,"")</f>
        <v/>
      </c>
      <c r="AK32" s="123">
        <f>IF($I32="Electricity",J32,0)</f>
        <v>0</v>
      </c>
      <c r="AL32" s="123">
        <f t="shared" si="12"/>
        <v>0</v>
      </c>
      <c r="AM32" s="123">
        <f t="shared" si="13"/>
        <v>0</v>
      </c>
      <c r="AN32" s="123">
        <f t="shared" si="14"/>
        <v>0</v>
      </c>
      <c r="AO32" s="9">
        <f t="shared" si="15"/>
        <v>0</v>
      </c>
      <c r="AP32" s="112">
        <f>IF(I32="Electricity",J32*V32,0)</f>
        <v>0</v>
      </c>
      <c r="AQ32" s="112">
        <f t="shared" si="16"/>
        <v>0</v>
      </c>
      <c r="AR32" s="112">
        <f t="shared" si="25"/>
        <v>0</v>
      </c>
      <c r="AS32" s="112">
        <f>IF(I32="Gas",J32*V32,0)</f>
        <v>0</v>
      </c>
      <c r="AT32" s="112">
        <f>IF(K32="Gas",L32*V32,0)</f>
        <v>0</v>
      </c>
      <c r="AU32" s="112">
        <f t="shared" si="26"/>
        <v>0</v>
      </c>
      <c r="AV32" s="112">
        <f t="shared" si="17"/>
        <v>0</v>
      </c>
      <c r="AW32" s="113">
        <f t="shared" si="18"/>
        <v>0</v>
      </c>
      <c r="AX32" s="112">
        <f t="shared" si="27"/>
        <v>0</v>
      </c>
      <c r="AY32" s="112">
        <f>IF(I32="Diesel",J32*V32,0)</f>
        <v>0</v>
      </c>
      <c r="AZ32" s="113">
        <f>IF(K32="Diesel",L32*V32,0)</f>
        <v>0</v>
      </c>
      <c r="BA32" s="113">
        <f t="shared" si="28"/>
        <v>0</v>
      </c>
      <c r="BB32" s="114">
        <f>VLOOKUP("Electricity",'Lookup references'!$C$3:$D$6,2,FALSE)*AR32</f>
        <v>0</v>
      </c>
      <c r="BC32" s="18">
        <f>VLOOKUP("Gas",'Lookup references'!$C$3:$D$6,2,FALSE)*AU32</f>
        <v>0</v>
      </c>
      <c r="BD32" s="18">
        <f>VLOOKUP("Petrol",'Lookup references'!$C$3:$D$6,2,FALSE)*AX32</f>
        <v>0</v>
      </c>
      <c r="BE32" s="18">
        <f>VLOOKUP("Diesel",'Lookup references'!$C$3:$D$6,2,FALSE)*BA32</f>
        <v>0</v>
      </c>
      <c r="BF32" s="18">
        <f>P32*V32</f>
        <v>0</v>
      </c>
      <c r="BG32" s="18">
        <f t="shared" si="19"/>
        <v>0</v>
      </c>
      <c r="BH32" s="18">
        <f t="shared" si="0"/>
        <v>0</v>
      </c>
      <c r="BI32" s="114">
        <f>BH32*V32</f>
        <v>0</v>
      </c>
      <c r="BJ32" s="114">
        <f t="shared" si="20"/>
        <v>0</v>
      </c>
      <c r="BK32" s="114">
        <f t="shared" si="21"/>
        <v>0</v>
      </c>
      <c r="BL32" s="114">
        <f t="shared" si="22"/>
        <v>0</v>
      </c>
      <c r="BM32" s="114">
        <f t="shared" si="23"/>
        <v>0</v>
      </c>
      <c r="BN32" s="114">
        <f t="shared" si="24"/>
        <v>0</v>
      </c>
      <c r="BO32" s="114">
        <f t="shared" si="1"/>
        <v>0</v>
      </c>
      <c r="BP32" s="119">
        <v>0.05</v>
      </c>
      <c r="BQ32" s="120">
        <f t="shared" si="2"/>
        <v>2.5000000000000001E-5</v>
      </c>
      <c r="BR32" s="120">
        <f t="shared" si="3"/>
        <v>5.0000000000000002E-5</v>
      </c>
      <c r="BS32" s="120">
        <f t="shared" si="4"/>
        <v>7.5000000000000007E-5</v>
      </c>
      <c r="BT32" s="120">
        <f t="shared" si="5"/>
        <v>1E-4</v>
      </c>
      <c r="BU32" s="120">
        <f t="shared" si="6"/>
        <v>1.25E-4</v>
      </c>
      <c r="BV32" s="120">
        <f t="shared" si="7"/>
        <v>3.7500000000000001E-4</v>
      </c>
    </row>
    <row r="33" spans="1:76" x14ac:dyDescent="0.2">
      <c r="A33" s="42">
        <v>26</v>
      </c>
      <c r="B33" s="43"/>
      <c r="C33" s="44"/>
      <c r="D33" s="168"/>
      <c r="E33" s="45"/>
      <c r="F33" s="47"/>
      <c r="G33" s="46"/>
      <c r="H33" s="165"/>
      <c r="I33" s="168"/>
      <c r="J33" s="49"/>
      <c r="K33" s="44"/>
      <c r="L33" s="49"/>
      <c r="M33" s="50"/>
      <c r="N33" s="67"/>
      <c r="O33" s="67"/>
      <c r="P33" s="59"/>
      <c r="Q33" s="109">
        <f t="shared" si="8"/>
        <v>0</v>
      </c>
      <c r="R33" s="110" t="str">
        <f>IFERROR((VLOOKUP(I33,'Lookup references'!$C$3:$E$6,3,FALSE)*J33)/1000,"")</f>
        <v/>
      </c>
      <c r="S33" s="110" t="str">
        <f>IFERROR((VLOOKUP(K33,'Lookup references'!$C$3:$E$6,3,FALSE)*L33)/1000,"")</f>
        <v/>
      </c>
      <c r="T33" s="111">
        <f t="shared" si="9"/>
        <v>0</v>
      </c>
      <c r="U33" s="49"/>
      <c r="V33" s="66"/>
      <c r="W33" s="49"/>
      <c r="X33" s="128"/>
      <c r="Y33" s="54"/>
      <c r="Z33" s="128"/>
      <c r="AA33" s="53"/>
      <c r="AB33" s="53"/>
      <c r="AC33" s="60"/>
      <c r="AD33" s="123">
        <f t="shared" ca="1" si="10"/>
        <v>43291</v>
      </c>
      <c r="AE33" s="124" t="str">
        <f ca="1">IF(AD33&gt;30,"Overdue","")</f>
        <v>Overdue</v>
      </c>
      <c r="AF33" s="123" t="e">
        <f>VLOOKUP(U33,'Lookup references'!$F$3:$I$8,4,FALSE)</f>
        <v>#N/A</v>
      </c>
      <c r="AG33" s="123" t="e">
        <f t="shared" ca="1" si="11"/>
        <v>#N/A</v>
      </c>
      <c r="AH33" s="123">
        <f>IF(B33="",0,1)</f>
        <v>0</v>
      </c>
      <c r="AI33" s="123" t="str">
        <f>IF(Y33="Red",1,"")</f>
        <v/>
      </c>
      <c r="AJ33" s="123" t="str">
        <f>IF(U33="Complete",H33,"")</f>
        <v/>
      </c>
      <c r="AK33" s="123">
        <f>IF($I33="Electricity",J33,0)</f>
        <v>0</v>
      </c>
      <c r="AL33" s="123">
        <f t="shared" si="12"/>
        <v>0</v>
      </c>
      <c r="AM33" s="123">
        <f t="shared" si="13"/>
        <v>0</v>
      </c>
      <c r="AN33" s="123">
        <f t="shared" si="14"/>
        <v>0</v>
      </c>
      <c r="AO33" s="9">
        <f t="shared" si="15"/>
        <v>0</v>
      </c>
      <c r="AP33" s="112">
        <f>IF(I33="Electricity",J33*V33,0)</f>
        <v>0</v>
      </c>
      <c r="AQ33" s="112">
        <f t="shared" si="16"/>
        <v>0</v>
      </c>
      <c r="AR33" s="112">
        <f t="shared" si="25"/>
        <v>0</v>
      </c>
      <c r="AS33" s="112">
        <f>IF(I33="Gas",J33*V33,0)</f>
        <v>0</v>
      </c>
      <c r="AT33" s="112">
        <f>IF(K33="Gas",L33*V33,0)</f>
        <v>0</v>
      </c>
      <c r="AU33" s="112">
        <f t="shared" si="26"/>
        <v>0</v>
      </c>
      <c r="AV33" s="112">
        <f t="shared" si="17"/>
        <v>0</v>
      </c>
      <c r="AW33" s="113">
        <f t="shared" si="18"/>
        <v>0</v>
      </c>
      <c r="AX33" s="112">
        <f t="shared" si="27"/>
        <v>0</v>
      </c>
      <c r="AY33" s="112">
        <f>IF(I33="Diesel",J33*V33,0)</f>
        <v>0</v>
      </c>
      <c r="AZ33" s="113">
        <f>IF(K33="Diesel",L33*V33,0)</f>
        <v>0</v>
      </c>
      <c r="BA33" s="113">
        <f t="shared" si="28"/>
        <v>0</v>
      </c>
      <c r="BB33" s="114">
        <f>VLOOKUP("Electricity",'Lookup references'!$C$3:$D$6,2,FALSE)*AR33</f>
        <v>0</v>
      </c>
      <c r="BC33" s="18">
        <f>VLOOKUP("Gas",'Lookup references'!$C$3:$D$6,2,FALSE)*AU33</f>
        <v>0</v>
      </c>
      <c r="BD33" s="18">
        <f>VLOOKUP("Petrol",'Lookup references'!$C$3:$D$6,2,FALSE)*AX33</f>
        <v>0</v>
      </c>
      <c r="BE33" s="18">
        <f>VLOOKUP("Diesel",'Lookup references'!$C$3:$D$6,2,FALSE)*BA33</f>
        <v>0</v>
      </c>
      <c r="BF33" s="18">
        <f>P33*V33</f>
        <v>0</v>
      </c>
      <c r="BG33" s="18">
        <f t="shared" si="19"/>
        <v>0</v>
      </c>
      <c r="BH33" s="18">
        <f t="shared" si="0"/>
        <v>0</v>
      </c>
      <c r="BI33" s="114">
        <f>BH33*V33</f>
        <v>0</v>
      </c>
      <c r="BJ33" s="114">
        <f t="shared" si="20"/>
        <v>0</v>
      </c>
      <c r="BK33" s="114">
        <f t="shared" si="21"/>
        <v>0</v>
      </c>
      <c r="BL33" s="114">
        <f t="shared" si="22"/>
        <v>0</v>
      </c>
      <c r="BM33" s="114">
        <f t="shared" si="23"/>
        <v>0</v>
      </c>
      <c r="BN33" s="114">
        <f t="shared" si="24"/>
        <v>0</v>
      </c>
      <c r="BO33" s="114">
        <f t="shared" si="1"/>
        <v>0</v>
      </c>
      <c r="BP33" s="119">
        <v>0.05</v>
      </c>
      <c r="BQ33" s="120">
        <f t="shared" si="2"/>
        <v>2.5000000000000001E-5</v>
      </c>
      <c r="BR33" s="120">
        <f t="shared" si="3"/>
        <v>5.0000000000000002E-5</v>
      </c>
      <c r="BS33" s="120">
        <f t="shared" si="4"/>
        <v>7.5000000000000007E-5</v>
      </c>
      <c r="BT33" s="120">
        <f t="shared" si="5"/>
        <v>1E-4</v>
      </c>
      <c r="BU33" s="120">
        <f t="shared" si="6"/>
        <v>1.25E-4</v>
      </c>
      <c r="BV33" s="120">
        <f t="shared" si="7"/>
        <v>3.7500000000000001E-4</v>
      </c>
    </row>
    <row r="34" spans="1:76" x14ac:dyDescent="0.2">
      <c r="A34" s="42">
        <v>27</v>
      </c>
      <c r="B34" s="43"/>
      <c r="C34" s="44"/>
      <c r="D34" s="168"/>
      <c r="E34" s="45"/>
      <c r="F34" s="47"/>
      <c r="G34" s="46"/>
      <c r="H34" s="166"/>
      <c r="I34" s="169"/>
      <c r="J34" s="49"/>
      <c r="K34" s="44"/>
      <c r="L34" s="49"/>
      <c r="M34" s="50"/>
      <c r="N34" s="67"/>
      <c r="O34" s="67"/>
      <c r="P34" s="59"/>
      <c r="Q34" s="109">
        <f t="shared" si="8"/>
        <v>0</v>
      </c>
      <c r="R34" s="110" t="str">
        <f>IFERROR((VLOOKUP(I34,'Lookup references'!$C$3:$E$6,3,FALSE)*J34)/1000,"")</f>
        <v/>
      </c>
      <c r="S34" s="110" t="str">
        <f>IFERROR((VLOOKUP(K34,'Lookup references'!$C$3:$E$6,3,FALSE)*L34)/1000,"")</f>
        <v/>
      </c>
      <c r="T34" s="111">
        <f t="shared" si="9"/>
        <v>0</v>
      </c>
      <c r="U34" s="49"/>
      <c r="V34" s="66"/>
      <c r="W34" s="49"/>
      <c r="X34" s="53"/>
      <c r="Y34" s="54"/>
      <c r="Z34" s="128"/>
      <c r="AA34" s="53"/>
      <c r="AB34" s="53"/>
      <c r="AC34" s="60"/>
      <c r="AD34" s="123">
        <f t="shared" ca="1" si="10"/>
        <v>43291</v>
      </c>
      <c r="AE34" s="124" t="str">
        <f ca="1">IF(AD34&gt;30,"Overdue","")</f>
        <v>Overdue</v>
      </c>
      <c r="AF34" s="123" t="e">
        <f>VLOOKUP(U34,'Lookup references'!$F$3:$I$8,4,FALSE)</f>
        <v>#N/A</v>
      </c>
      <c r="AG34" s="123" t="e">
        <f t="shared" ca="1" si="11"/>
        <v>#N/A</v>
      </c>
      <c r="AH34" s="123">
        <f>IF(B34="",0,1)</f>
        <v>0</v>
      </c>
      <c r="AI34" s="123" t="str">
        <f>IF(Y34="Red",1,"")</f>
        <v/>
      </c>
      <c r="AJ34" s="123" t="str">
        <f>IF(U34="Complete",H34,"")</f>
        <v/>
      </c>
      <c r="AK34" s="123">
        <f>IF($I34="Electricity",J34,0)</f>
        <v>0</v>
      </c>
      <c r="AL34" s="123">
        <f t="shared" si="12"/>
        <v>0</v>
      </c>
      <c r="AM34" s="123">
        <f t="shared" si="13"/>
        <v>0</v>
      </c>
      <c r="AN34" s="123">
        <f t="shared" si="14"/>
        <v>0</v>
      </c>
      <c r="AO34" s="9">
        <f t="shared" si="15"/>
        <v>0</v>
      </c>
      <c r="AP34" s="112">
        <f>IF(I34="Electricity",J34*V34,0)</f>
        <v>0</v>
      </c>
      <c r="AQ34" s="112">
        <f t="shared" si="16"/>
        <v>0</v>
      </c>
      <c r="AR34" s="112">
        <f t="shared" si="25"/>
        <v>0</v>
      </c>
      <c r="AS34" s="112">
        <f>IF(I34="Gas",J34*V34,0)</f>
        <v>0</v>
      </c>
      <c r="AT34" s="112">
        <f>IF(K34="Gas",L34*V34,0)</f>
        <v>0</v>
      </c>
      <c r="AU34" s="112">
        <f t="shared" si="26"/>
        <v>0</v>
      </c>
      <c r="AV34" s="112">
        <f t="shared" si="17"/>
        <v>0</v>
      </c>
      <c r="AW34" s="113">
        <f t="shared" si="18"/>
        <v>0</v>
      </c>
      <c r="AX34" s="112">
        <f t="shared" si="27"/>
        <v>0</v>
      </c>
      <c r="AY34" s="112">
        <f>IF(I34="Diesel",J34*V34,0)</f>
        <v>0</v>
      </c>
      <c r="AZ34" s="113">
        <f>IF(K34="Diesel",L34*V34,0)</f>
        <v>0</v>
      </c>
      <c r="BA34" s="113">
        <f t="shared" si="28"/>
        <v>0</v>
      </c>
      <c r="BB34" s="114">
        <f>VLOOKUP("Electricity",'Lookup references'!$C$3:$D$6,2,FALSE)*AR34</f>
        <v>0</v>
      </c>
      <c r="BC34" s="18">
        <f>VLOOKUP("Gas",'Lookup references'!$C$3:$D$6,2,FALSE)*AU34</f>
        <v>0</v>
      </c>
      <c r="BD34" s="18">
        <f>VLOOKUP("Petrol",'Lookup references'!$C$3:$D$6,2,FALSE)*AX34</f>
        <v>0</v>
      </c>
      <c r="BE34" s="18">
        <f>VLOOKUP("Diesel",'Lookup references'!$C$3:$D$6,2,FALSE)*BA34</f>
        <v>0</v>
      </c>
      <c r="BF34" s="18">
        <f>P34*V34</f>
        <v>0</v>
      </c>
      <c r="BG34" s="18">
        <f t="shared" si="19"/>
        <v>0</v>
      </c>
      <c r="BH34" s="18">
        <f t="shared" si="0"/>
        <v>0</v>
      </c>
      <c r="BI34" s="114">
        <f>BH34*V34</f>
        <v>0</v>
      </c>
      <c r="BJ34" s="114">
        <f t="shared" si="20"/>
        <v>0</v>
      </c>
      <c r="BK34" s="114">
        <f t="shared" si="21"/>
        <v>0</v>
      </c>
      <c r="BL34" s="114">
        <f t="shared" si="22"/>
        <v>0</v>
      </c>
      <c r="BM34" s="114">
        <f t="shared" si="23"/>
        <v>0</v>
      </c>
      <c r="BN34" s="114">
        <f t="shared" si="24"/>
        <v>0</v>
      </c>
      <c r="BO34" s="114">
        <f t="shared" si="1"/>
        <v>0</v>
      </c>
      <c r="BP34" s="119">
        <v>0.05</v>
      </c>
      <c r="BQ34" s="120">
        <f t="shared" si="2"/>
        <v>2.5000000000000001E-5</v>
      </c>
      <c r="BR34" s="120">
        <f t="shared" si="3"/>
        <v>5.0000000000000002E-5</v>
      </c>
      <c r="BS34" s="120">
        <f t="shared" si="4"/>
        <v>7.5000000000000007E-5</v>
      </c>
      <c r="BT34" s="120">
        <f t="shared" si="5"/>
        <v>1E-4</v>
      </c>
      <c r="BU34" s="120">
        <f t="shared" si="6"/>
        <v>1.25E-4</v>
      </c>
      <c r="BV34" s="120">
        <f t="shared" si="7"/>
        <v>3.7500000000000001E-4</v>
      </c>
    </row>
    <row r="35" spans="1:76" x14ac:dyDescent="0.2">
      <c r="A35" s="42">
        <v>28</v>
      </c>
      <c r="B35" s="43"/>
      <c r="C35" s="44"/>
      <c r="D35" s="168"/>
      <c r="E35" s="45"/>
      <c r="F35" s="47"/>
      <c r="G35" s="46"/>
      <c r="H35" s="165"/>
      <c r="I35" s="168"/>
      <c r="J35" s="49"/>
      <c r="K35" s="44"/>
      <c r="L35" s="49"/>
      <c r="M35" s="50"/>
      <c r="N35" s="67"/>
      <c r="O35" s="67"/>
      <c r="P35" s="59"/>
      <c r="Q35" s="109">
        <f t="shared" si="8"/>
        <v>0</v>
      </c>
      <c r="R35" s="110" t="str">
        <f>IFERROR((VLOOKUP(I35,'Lookup references'!$C$3:$E$6,3,FALSE)*J35)/1000,"")</f>
        <v/>
      </c>
      <c r="S35" s="110" t="str">
        <f>IFERROR((VLOOKUP(K35,'Lookup references'!$C$3:$E$6,3,FALSE)*L35)/1000,"")</f>
        <v/>
      </c>
      <c r="T35" s="111">
        <f t="shared" si="9"/>
        <v>0</v>
      </c>
      <c r="U35" s="139"/>
      <c r="V35" s="66"/>
      <c r="W35" s="49"/>
      <c r="X35" s="53"/>
      <c r="Y35" s="54"/>
      <c r="Z35" s="128"/>
      <c r="AA35" s="53"/>
      <c r="AB35" s="53"/>
      <c r="AC35" s="60"/>
      <c r="AD35" s="123">
        <f t="shared" ca="1" si="10"/>
        <v>43291</v>
      </c>
      <c r="AE35" s="124" t="str">
        <f ca="1">IF(AD35&gt;30,"Overdue","")</f>
        <v>Overdue</v>
      </c>
      <c r="AF35" s="123" t="e">
        <f>VLOOKUP(U35,'Lookup references'!$F$3:$I$8,4,FALSE)</f>
        <v>#N/A</v>
      </c>
      <c r="AG35" s="123" t="e">
        <f t="shared" ca="1" si="11"/>
        <v>#N/A</v>
      </c>
      <c r="AH35" s="123">
        <f>IF(B35="",0,1)</f>
        <v>0</v>
      </c>
      <c r="AI35" s="123" t="str">
        <f>IF(Y35="Red",1,"")</f>
        <v/>
      </c>
      <c r="AJ35" s="123" t="str">
        <f>IF(U35="Complete",H35,"")</f>
        <v/>
      </c>
      <c r="AK35" s="123">
        <f>IF($I35="Electricity",J35,0)</f>
        <v>0</v>
      </c>
      <c r="AL35" s="123">
        <f t="shared" si="12"/>
        <v>0</v>
      </c>
      <c r="AM35" s="123">
        <f t="shared" si="13"/>
        <v>0</v>
      </c>
      <c r="AN35" s="123">
        <f t="shared" si="14"/>
        <v>0</v>
      </c>
      <c r="AO35" s="9">
        <f t="shared" si="15"/>
        <v>0</v>
      </c>
      <c r="AP35" s="112">
        <f>IF(I35="Electricity",J35*V35,0)</f>
        <v>0</v>
      </c>
      <c r="AQ35" s="112">
        <f t="shared" si="16"/>
        <v>0</v>
      </c>
      <c r="AR35" s="112">
        <f t="shared" si="25"/>
        <v>0</v>
      </c>
      <c r="AS35" s="112">
        <f>IF(I35="Gas",J35*V35,0)</f>
        <v>0</v>
      </c>
      <c r="AT35" s="112">
        <f>IF(K35="Gas",L35*V35,0)</f>
        <v>0</v>
      </c>
      <c r="AU35" s="112">
        <f t="shared" si="26"/>
        <v>0</v>
      </c>
      <c r="AV35" s="112">
        <f t="shared" si="17"/>
        <v>0</v>
      </c>
      <c r="AW35" s="113">
        <f t="shared" si="18"/>
        <v>0</v>
      </c>
      <c r="AX35" s="112">
        <f t="shared" si="27"/>
        <v>0</v>
      </c>
      <c r="AY35" s="112">
        <f>IF(I35="Diesel",J35*V35,0)</f>
        <v>0</v>
      </c>
      <c r="AZ35" s="113">
        <f>IF(K35="Diesel",L35*V35,0)</f>
        <v>0</v>
      </c>
      <c r="BA35" s="113">
        <f t="shared" si="28"/>
        <v>0</v>
      </c>
      <c r="BB35" s="114">
        <f>VLOOKUP("Electricity",'Lookup references'!$C$3:$D$6,2,FALSE)*AR35</f>
        <v>0</v>
      </c>
      <c r="BC35" s="18">
        <f>VLOOKUP("Gas",'Lookup references'!$C$3:$D$6,2,FALSE)*AU35</f>
        <v>0</v>
      </c>
      <c r="BD35" s="18">
        <f>VLOOKUP("Petrol",'Lookup references'!$C$3:$D$6,2,FALSE)*AX35</f>
        <v>0</v>
      </c>
      <c r="BE35" s="18">
        <f>VLOOKUP("Diesel",'Lookup references'!$C$3:$D$6,2,FALSE)*BA35</f>
        <v>0</v>
      </c>
      <c r="BF35" s="18">
        <f>P35*V35</f>
        <v>0</v>
      </c>
      <c r="BG35" s="18">
        <f t="shared" si="19"/>
        <v>0</v>
      </c>
      <c r="BH35" s="18">
        <f t="shared" si="0"/>
        <v>0</v>
      </c>
      <c r="BI35" s="114">
        <f>BH35*V35</f>
        <v>0</v>
      </c>
      <c r="BJ35" s="114">
        <f t="shared" si="20"/>
        <v>0</v>
      </c>
      <c r="BK35" s="114">
        <f t="shared" si="21"/>
        <v>0</v>
      </c>
      <c r="BL35" s="114">
        <f t="shared" si="22"/>
        <v>0</v>
      </c>
      <c r="BM35" s="114">
        <f t="shared" si="23"/>
        <v>0</v>
      </c>
      <c r="BN35" s="114">
        <f t="shared" si="24"/>
        <v>0</v>
      </c>
      <c r="BO35" s="114">
        <f t="shared" si="1"/>
        <v>0</v>
      </c>
      <c r="BP35" s="119">
        <v>0.05</v>
      </c>
      <c r="BQ35" s="120">
        <f t="shared" si="2"/>
        <v>2.5000000000000001E-5</v>
      </c>
      <c r="BR35" s="120">
        <f t="shared" si="3"/>
        <v>5.0000000000000002E-5</v>
      </c>
      <c r="BS35" s="120">
        <f t="shared" si="4"/>
        <v>7.5000000000000007E-5</v>
      </c>
      <c r="BT35" s="120">
        <f t="shared" si="5"/>
        <v>1E-4</v>
      </c>
      <c r="BU35" s="120">
        <f t="shared" si="6"/>
        <v>1.25E-4</v>
      </c>
      <c r="BV35" s="120">
        <f t="shared" si="7"/>
        <v>3.7500000000000001E-4</v>
      </c>
    </row>
    <row r="36" spans="1:76" x14ac:dyDescent="0.2">
      <c r="A36" s="42">
        <v>29</v>
      </c>
      <c r="B36" s="127"/>
      <c r="C36" s="44"/>
      <c r="D36" s="168"/>
      <c r="E36" s="45"/>
      <c r="F36" s="47"/>
      <c r="G36" s="46"/>
      <c r="H36" s="165"/>
      <c r="I36" s="168"/>
      <c r="J36" s="49"/>
      <c r="K36" s="44"/>
      <c r="L36" s="49"/>
      <c r="M36" s="50"/>
      <c r="N36" s="67"/>
      <c r="O36" s="67"/>
      <c r="P36" s="59"/>
      <c r="Q36" s="109">
        <f t="shared" si="8"/>
        <v>0</v>
      </c>
      <c r="R36" s="110" t="str">
        <f>IFERROR((VLOOKUP(I36,'Lookup references'!$C$3:$E$6,3,FALSE)*J36)/1000,"")</f>
        <v/>
      </c>
      <c r="S36" s="110" t="str">
        <f>IFERROR((VLOOKUP(K36,'Lookup references'!$C$3:$E$6,3,FALSE)*L36)/1000,"")</f>
        <v/>
      </c>
      <c r="T36" s="111">
        <f t="shared" si="9"/>
        <v>0</v>
      </c>
      <c r="U36" s="49"/>
      <c r="V36" s="66"/>
      <c r="W36" s="49"/>
      <c r="X36" s="128"/>
      <c r="Y36" s="54"/>
      <c r="Z36" s="128"/>
      <c r="AA36" s="53"/>
      <c r="AB36" s="53"/>
      <c r="AC36" s="60"/>
      <c r="AD36" s="123">
        <f t="shared" ca="1" si="10"/>
        <v>43291</v>
      </c>
      <c r="AE36" s="124" t="str">
        <f ca="1">IF(AD36&gt;30,"Overdue","")</f>
        <v>Overdue</v>
      </c>
      <c r="AF36" s="123" t="e">
        <f>VLOOKUP(U36,'Lookup references'!$F$3:$I$8,4,FALSE)</f>
        <v>#N/A</v>
      </c>
      <c r="AG36" s="123" t="e">
        <f t="shared" ca="1" si="11"/>
        <v>#N/A</v>
      </c>
      <c r="AH36" s="123">
        <f>IF(B36="",0,1)</f>
        <v>0</v>
      </c>
      <c r="AI36" s="123" t="str">
        <f>IF(Y36="Red",1,"")</f>
        <v/>
      </c>
      <c r="AJ36" s="123" t="str">
        <f>IF(U36="Complete",H36,"")</f>
        <v/>
      </c>
      <c r="AK36" s="123">
        <f>IF($I36="Electricity",J36,0)</f>
        <v>0</v>
      </c>
      <c r="AL36" s="123">
        <f t="shared" si="12"/>
        <v>0</v>
      </c>
      <c r="AM36" s="123">
        <f t="shared" si="13"/>
        <v>0</v>
      </c>
      <c r="AN36" s="123">
        <f t="shared" si="14"/>
        <v>0</v>
      </c>
      <c r="AO36" s="9">
        <f t="shared" si="15"/>
        <v>0</v>
      </c>
      <c r="AP36" s="112">
        <f>IF(I36="Electricity",J36*V36,0)</f>
        <v>0</v>
      </c>
      <c r="AQ36" s="112">
        <f t="shared" si="16"/>
        <v>0</v>
      </c>
      <c r="AR36" s="112">
        <f t="shared" si="25"/>
        <v>0</v>
      </c>
      <c r="AS36" s="112">
        <f>IF(I36="Gas",J36*V36,0)</f>
        <v>0</v>
      </c>
      <c r="AT36" s="112">
        <f>IF(K36="Gas",L36*V36,0)</f>
        <v>0</v>
      </c>
      <c r="AU36" s="112">
        <f t="shared" si="26"/>
        <v>0</v>
      </c>
      <c r="AV36" s="112">
        <f t="shared" si="17"/>
        <v>0</v>
      </c>
      <c r="AW36" s="113">
        <f t="shared" si="18"/>
        <v>0</v>
      </c>
      <c r="AX36" s="112">
        <f t="shared" si="27"/>
        <v>0</v>
      </c>
      <c r="AY36" s="112">
        <f>IF(I36="Diesel",J36*V36,0)</f>
        <v>0</v>
      </c>
      <c r="AZ36" s="113">
        <f>IF(K36="Diesel",L36*V36,0)</f>
        <v>0</v>
      </c>
      <c r="BA36" s="113">
        <f t="shared" si="28"/>
        <v>0</v>
      </c>
      <c r="BB36" s="114">
        <f>VLOOKUP("Electricity",'Lookup references'!$C$3:$D$6,2,FALSE)*AR36</f>
        <v>0</v>
      </c>
      <c r="BC36" s="18">
        <f>VLOOKUP("Gas",'Lookup references'!$C$3:$D$6,2,FALSE)*AU36</f>
        <v>0</v>
      </c>
      <c r="BD36" s="18">
        <f>VLOOKUP("Petrol",'Lookup references'!$C$3:$D$6,2,FALSE)*AX36</f>
        <v>0</v>
      </c>
      <c r="BE36" s="18">
        <f>VLOOKUP("Diesel",'Lookup references'!$C$3:$D$6,2,FALSE)*BA36</f>
        <v>0</v>
      </c>
      <c r="BF36" s="18">
        <f>P36*V36</f>
        <v>0</v>
      </c>
      <c r="BG36" s="18">
        <f t="shared" si="19"/>
        <v>0</v>
      </c>
      <c r="BH36" s="18">
        <f t="shared" si="0"/>
        <v>0</v>
      </c>
      <c r="BI36" s="114">
        <f>BH36*V36</f>
        <v>0</v>
      </c>
      <c r="BJ36" s="114">
        <f t="shared" si="20"/>
        <v>0</v>
      </c>
      <c r="BK36" s="114">
        <f t="shared" si="21"/>
        <v>0</v>
      </c>
      <c r="BL36" s="114">
        <f t="shared" si="22"/>
        <v>0</v>
      </c>
      <c r="BM36" s="114">
        <f t="shared" si="23"/>
        <v>0</v>
      </c>
      <c r="BN36" s="114">
        <f t="shared" si="24"/>
        <v>0</v>
      </c>
      <c r="BO36" s="114">
        <f t="shared" si="1"/>
        <v>0</v>
      </c>
      <c r="BP36" s="119">
        <v>0.05</v>
      </c>
      <c r="BQ36" s="120">
        <f t="shared" si="2"/>
        <v>2.5000000000000001E-5</v>
      </c>
      <c r="BR36" s="120">
        <f t="shared" si="3"/>
        <v>5.0000000000000002E-5</v>
      </c>
      <c r="BS36" s="120">
        <f t="shared" si="4"/>
        <v>7.5000000000000007E-5</v>
      </c>
      <c r="BT36" s="120">
        <f t="shared" si="5"/>
        <v>1E-4</v>
      </c>
      <c r="BU36" s="120">
        <f t="shared" si="6"/>
        <v>1.25E-4</v>
      </c>
      <c r="BV36" s="120">
        <f t="shared" si="7"/>
        <v>3.7500000000000001E-4</v>
      </c>
    </row>
    <row r="37" spans="1:76" x14ac:dyDescent="0.2">
      <c r="A37" s="42">
        <v>30</v>
      </c>
      <c r="B37" s="43"/>
      <c r="C37" s="44"/>
      <c r="D37" s="168"/>
      <c r="E37" s="45"/>
      <c r="F37" s="47"/>
      <c r="G37" s="46"/>
      <c r="H37" s="165"/>
      <c r="I37" s="168"/>
      <c r="J37" s="49"/>
      <c r="K37" s="44"/>
      <c r="L37" s="49"/>
      <c r="M37" s="50"/>
      <c r="N37" s="67"/>
      <c r="O37" s="67"/>
      <c r="P37" s="59"/>
      <c r="Q37" s="109">
        <f t="shared" si="8"/>
        <v>0</v>
      </c>
      <c r="R37" s="110" t="str">
        <f>IFERROR((VLOOKUP(I37,'Lookup references'!$C$3:$E$6,3,FALSE)*J37)/1000,"")</f>
        <v/>
      </c>
      <c r="S37" s="110" t="str">
        <f>IFERROR((VLOOKUP(K37,'Lookup references'!$C$3:$E$6,3,FALSE)*L37)/1000,"")</f>
        <v/>
      </c>
      <c r="T37" s="111">
        <f t="shared" si="9"/>
        <v>0</v>
      </c>
      <c r="U37" s="49"/>
      <c r="V37" s="66"/>
      <c r="W37" s="49"/>
      <c r="X37" s="53"/>
      <c r="Y37" s="54"/>
      <c r="Z37" s="128"/>
      <c r="AA37" s="53"/>
      <c r="AB37" s="53"/>
      <c r="AC37" s="60"/>
      <c r="AD37" s="123">
        <f t="shared" ca="1" si="10"/>
        <v>43291</v>
      </c>
      <c r="AE37" s="124" t="str">
        <f ca="1">IF(AD37&gt;30,"Overdue","")</f>
        <v>Overdue</v>
      </c>
      <c r="AF37" s="123" t="e">
        <f>VLOOKUP(U37,'Lookup references'!$F$3:$I$8,4,FALSE)</f>
        <v>#N/A</v>
      </c>
      <c r="AG37" s="123" t="e">
        <f t="shared" ca="1" si="11"/>
        <v>#N/A</v>
      </c>
      <c r="AH37" s="123">
        <f>IF(B37="",0,1)</f>
        <v>0</v>
      </c>
      <c r="AI37" s="123" t="str">
        <f>IF(Y37="Red",1,"")</f>
        <v/>
      </c>
      <c r="AJ37" s="123" t="str">
        <f>IF(U37="Complete",H37,"")</f>
        <v/>
      </c>
      <c r="AK37" s="123">
        <f>IF($I37="Electricity",J37,0)</f>
        <v>0</v>
      </c>
      <c r="AL37" s="123">
        <f t="shared" si="12"/>
        <v>0</v>
      </c>
      <c r="AM37" s="123">
        <f t="shared" si="13"/>
        <v>0</v>
      </c>
      <c r="AN37" s="123">
        <f t="shared" si="14"/>
        <v>0</v>
      </c>
      <c r="AO37" s="9">
        <f t="shared" si="15"/>
        <v>0</v>
      </c>
      <c r="AP37" s="112">
        <f>IF(I37="Electricity",J37*V37,0)</f>
        <v>0</v>
      </c>
      <c r="AQ37" s="112">
        <f t="shared" si="16"/>
        <v>0</v>
      </c>
      <c r="AR37" s="112">
        <f t="shared" si="25"/>
        <v>0</v>
      </c>
      <c r="AS37" s="112">
        <f>IF(I37="Gas",J37*V37,0)</f>
        <v>0</v>
      </c>
      <c r="AT37" s="112">
        <f>IF(K37="Gas",L37*V37,0)</f>
        <v>0</v>
      </c>
      <c r="AU37" s="112">
        <f t="shared" si="26"/>
        <v>0</v>
      </c>
      <c r="AV37" s="112">
        <f t="shared" si="17"/>
        <v>0</v>
      </c>
      <c r="AW37" s="113">
        <f t="shared" si="18"/>
        <v>0</v>
      </c>
      <c r="AX37" s="112">
        <f t="shared" si="27"/>
        <v>0</v>
      </c>
      <c r="AY37" s="112">
        <f>IF(I37="Diesel",J37*V37,0)</f>
        <v>0</v>
      </c>
      <c r="AZ37" s="113">
        <f>IF(K37="Diesel",L37*V37,0)</f>
        <v>0</v>
      </c>
      <c r="BA37" s="113">
        <f t="shared" si="28"/>
        <v>0</v>
      </c>
      <c r="BB37" s="114">
        <f>VLOOKUP("Electricity",'Lookup references'!$C$3:$D$6,2,FALSE)*AR37</f>
        <v>0</v>
      </c>
      <c r="BC37" s="18">
        <f>VLOOKUP("Gas",'Lookup references'!$C$3:$D$6,2,FALSE)*AU37</f>
        <v>0</v>
      </c>
      <c r="BD37" s="18">
        <f>VLOOKUP("Petrol",'Lookup references'!$C$3:$D$6,2,FALSE)*AX37</f>
        <v>0</v>
      </c>
      <c r="BE37" s="18">
        <f>VLOOKUP("Diesel",'Lookup references'!$C$3:$D$6,2,FALSE)*BA37</f>
        <v>0</v>
      </c>
      <c r="BF37" s="18">
        <f>P37*V37</f>
        <v>0</v>
      </c>
      <c r="BG37" s="18">
        <f t="shared" si="19"/>
        <v>0</v>
      </c>
      <c r="BH37" s="18">
        <f t="shared" si="0"/>
        <v>0</v>
      </c>
      <c r="BI37" s="114">
        <f>BH37*V37</f>
        <v>0</v>
      </c>
      <c r="BJ37" s="114">
        <f t="shared" si="20"/>
        <v>0</v>
      </c>
      <c r="BK37" s="114">
        <f t="shared" si="21"/>
        <v>0</v>
      </c>
      <c r="BL37" s="114">
        <f t="shared" si="22"/>
        <v>0</v>
      </c>
      <c r="BM37" s="114">
        <f t="shared" si="23"/>
        <v>0</v>
      </c>
      <c r="BN37" s="114">
        <f t="shared" si="24"/>
        <v>0</v>
      </c>
      <c r="BO37" s="114">
        <f t="shared" si="1"/>
        <v>0</v>
      </c>
      <c r="BP37" s="119">
        <v>0.05</v>
      </c>
      <c r="BQ37" s="120">
        <f t="shared" si="2"/>
        <v>2.5000000000000001E-5</v>
      </c>
      <c r="BR37" s="120">
        <f t="shared" si="3"/>
        <v>5.0000000000000002E-5</v>
      </c>
      <c r="BS37" s="120">
        <f t="shared" si="4"/>
        <v>7.5000000000000007E-5</v>
      </c>
      <c r="BT37" s="120">
        <f t="shared" si="5"/>
        <v>1E-4</v>
      </c>
      <c r="BU37" s="120">
        <f t="shared" si="6"/>
        <v>1.25E-4</v>
      </c>
      <c r="BV37" s="120">
        <f t="shared" si="7"/>
        <v>3.7500000000000001E-4</v>
      </c>
    </row>
    <row r="38" spans="1:76" x14ac:dyDescent="0.2">
      <c r="A38" s="42">
        <v>31</v>
      </c>
      <c r="B38" s="127"/>
      <c r="C38" s="44"/>
      <c r="D38" s="168"/>
      <c r="E38" s="45"/>
      <c r="F38" s="47"/>
      <c r="G38" s="46"/>
      <c r="H38" s="165"/>
      <c r="I38" s="169"/>
      <c r="J38" s="49"/>
      <c r="K38" s="44"/>
      <c r="L38" s="49"/>
      <c r="M38" s="50"/>
      <c r="N38" s="67"/>
      <c r="O38" s="67"/>
      <c r="P38" s="59"/>
      <c r="Q38" s="109">
        <f t="shared" si="8"/>
        <v>0</v>
      </c>
      <c r="R38" s="110" t="str">
        <f>IFERROR((VLOOKUP(I38,'Lookup references'!$C$3:$E$6,3,FALSE)*J38)/1000,"")</f>
        <v/>
      </c>
      <c r="S38" s="110" t="str">
        <f>IFERROR((VLOOKUP(K38,'Lookup references'!$C$3:$E$6,3,FALSE)*L38)/1000,"")</f>
        <v/>
      </c>
      <c r="T38" s="111">
        <f t="shared" si="9"/>
        <v>0</v>
      </c>
      <c r="U38" s="49"/>
      <c r="V38" s="66"/>
      <c r="W38" s="51"/>
      <c r="X38" s="53"/>
      <c r="Y38" s="54"/>
      <c r="Z38" s="128"/>
      <c r="AA38" s="53"/>
      <c r="AB38" s="53"/>
      <c r="AC38" s="60"/>
      <c r="AD38" s="123">
        <f t="shared" ca="1" si="10"/>
        <v>43291</v>
      </c>
      <c r="AE38" s="124" t="str">
        <f ca="1">IF(AD38&gt;30,"Overdue","")</f>
        <v>Overdue</v>
      </c>
      <c r="AF38" s="123" t="e">
        <f>VLOOKUP(U38,'Lookup references'!$F$3:$I$8,4,FALSE)</f>
        <v>#N/A</v>
      </c>
      <c r="AG38" s="123" t="e">
        <f t="shared" ca="1" si="11"/>
        <v>#N/A</v>
      </c>
      <c r="AH38" s="123">
        <f>IF(B38="",0,1)</f>
        <v>0</v>
      </c>
      <c r="AI38" s="123" t="str">
        <f>IF(Y38="Red",1,"")</f>
        <v/>
      </c>
      <c r="AJ38" s="123" t="str">
        <f>IF(U38="Complete",H38,"")</f>
        <v/>
      </c>
      <c r="AK38" s="123">
        <f>IF($I38="Electricity",J38,0)</f>
        <v>0</v>
      </c>
      <c r="AL38" s="123">
        <f t="shared" si="12"/>
        <v>0</v>
      </c>
      <c r="AM38" s="123">
        <f t="shared" si="13"/>
        <v>0</v>
      </c>
      <c r="AN38" s="123">
        <f t="shared" si="14"/>
        <v>0</v>
      </c>
      <c r="AO38" s="9">
        <f t="shared" si="15"/>
        <v>0</v>
      </c>
      <c r="AP38" s="112">
        <f>IF(I38="Electricity",J38*V38,0)</f>
        <v>0</v>
      </c>
      <c r="AQ38" s="112">
        <f t="shared" si="16"/>
        <v>0</v>
      </c>
      <c r="AR38" s="112">
        <f t="shared" si="25"/>
        <v>0</v>
      </c>
      <c r="AS38" s="112">
        <f>IF(I38="Gas",J38*V38,0)</f>
        <v>0</v>
      </c>
      <c r="AT38" s="112">
        <f>IF(K38="Gas",L38*V38,0)</f>
        <v>0</v>
      </c>
      <c r="AU38" s="112">
        <f t="shared" si="26"/>
        <v>0</v>
      </c>
      <c r="AV38" s="112">
        <f t="shared" si="17"/>
        <v>0</v>
      </c>
      <c r="AW38" s="113">
        <f t="shared" si="18"/>
        <v>0</v>
      </c>
      <c r="AX38" s="112">
        <f t="shared" si="27"/>
        <v>0</v>
      </c>
      <c r="AY38" s="112">
        <f>IF(I38="Diesel",J38*V38,0)</f>
        <v>0</v>
      </c>
      <c r="AZ38" s="113">
        <f>IF(K38="Diesel",L38*V38,0)</f>
        <v>0</v>
      </c>
      <c r="BA38" s="113">
        <f t="shared" si="28"/>
        <v>0</v>
      </c>
      <c r="BB38" s="114">
        <f>VLOOKUP("Electricity",'Lookup references'!$C$3:$D$6,2,FALSE)*AR38</f>
        <v>0</v>
      </c>
      <c r="BC38" s="18">
        <f>VLOOKUP("Gas",'Lookup references'!$C$3:$D$6,2,FALSE)*AU38</f>
        <v>0</v>
      </c>
      <c r="BD38" s="18">
        <f>VLOOKUP("Petrol",'Lookup references'!$C$3:$D$6,2,FALSE)*AX38</f>
        <v>0</v>
      </c>
      <c r="BE38" s="18">
        <f>VLOOKUP("Diesel",'Lookup references'!$C$3:$D$6,2,FALSE)*BA38</f>
        <v>0</v>
      </c>
      <c r="BF38" s="18">
        <f>P38*V38</f>
        <v>0</v>
      </c>
      <c r="BG38" s="18">
        <f t="shared" si="19"/>
        <v>0</v>
      </c>
      <c r="BH38" s="18">
        <f t="shared" si="0"/>
        <v>0</v>
      </c>
      <c r="BI38" s="114">
        <f>BH38*V38</f>
        <v>0</v>
      </c>
      <c r="BJ38" s="114">
        <f t="shared" si="20"/>
        <v>0</v>
      </c>
      <c r="BK38" s="114">
        <f t="shared" si="21"/>
        <v>0</v>
      </c>
      <c r="BL38" s="114">
        <f t="shared" si="22"/>
        <v>0</v>
      </c>
      <c r="BM38" s="114">
        <f t="shared" si="23"/>
        <v>0</v>
      </c>
      <c r="BN38" s="114">
        <f t="shared" si="24"/>
        <v>0</v>
      </c>
      <c r="BO38" s="114">
        <f t="shared" si="1"/>
        <v>0</v>
      </c>
      <c r="BP38" s="119">
        <v>0.05</v>
      </c>
      <c r="BQ38" s="120">
        <f t="shared" si="2"/>
        <v>2.5000000000000001E-5</v>
      </c>
      <c r="BR38" s="120">
        <f t="shared" si="3"/>
        <v>5.0000000000000002E-5</v>
      </c>
      <c r="BS38" s="120">
        <f t="shared" si="4"/>
        <v>7.5000000000000007E-5</v>
      </c>
      <c r="BT38" s="120">
        <f t="shared" si="5"/>
        <v>1E-4</v>
      </c>
      <c r="BU38" s="120">
        <f t="shared" si="6"/>
        <v>1.25E-4</v>
      </c>
      <c r="BV38" s="120">
        <f t="shared" si="7"/>
        <v>3.7500000000000001E-4</v>
      </c>
    </row>
    <row r="39" spans="1:76" x14ac:dyDescent="0.2">
      <c r="A39" s="42">
        <v>32</v>
      </c>
      <c r="B39" s="127"/>
      <c r="C39" s="44"/>
      <c r="D39" s="168"/>
      <c r="E39" s="48"/>
      <c r="F39" s="47"/>
      <c r="G39" s="46"/>
      <c r="H39" s="166"/>
      <c r="I39" s="168"/>
      <c r="J39" s="49"/>
      <c r="K39" s="44"/>
      <c r="L39" s="44"/>
      <c r="M39" s="50"/>
      <c r="N39" s="67"/>
      <c r="O39" s="67"/>
      <c r="P39" s="59"/>
      <c r="Q39" s="109">
        <f t="shared" si="8"/>
        <v>0</v>
      </c>
      <c r="R39" s="110" t="str">
        <f>IFERROR((VLOOKUP(I39,'Lookup references'!$C$3:$E$6,3,FALSE)*J39)/1000,"")</f>
        <v/>
      </c>
      <c r="S39" s="110" t="str">
        <f>IFERROR((VLOOKUP(K39,'Lookup references'!$C$3:$E$6,3,FALSE)*L39)/1000,"")</f>
        <v/>
      </c>
      <c r="T39" s="111">
        <f t="shared" si="9"/>
        <v>0</v>
      </c>
      <c r="U39" s="49"/>
      <c r="V39" s="66"/>
      <c r="W39" s="49"/>
      <c r="X39" s="128"/>
      <c r="Y39" s="54"/>
      <c r="Z39" s="53"/>
      <c r="AA39" s="53"/>
      <c r="AB39" s="53"/>
      <c r="AC39" s="60"/>
      <c r="AD39" s="123">
        <f t="shared" ca="1" si="10"/>
        <v>43291</v>
      </c>
      <c r="AE39" s="124" t="str">
        <f ca="1">IF(AD39&gt;30,"Overdue","")</f>
        <v>Overdue</v>
      </c>
      <c r="AF39" s="123" t="e">
        <f>VLOOKUP(U39,'Lookup references'!$F$3:$I$8,4,FALSE)</f>
        <v>#N/A</v>
      </c>
      <c r="AG39" s="123" t="e">
        <f t="shared" ca="1" si="11"/>
        <v>#N/A</v>
      </c>
      <c r="AH39" s="123">
        <f>IF(B39="",0,1)</f>
        <v>0</v>
      </c>
      <c r="AI39" s="123" t="str">
        <f>IF(Y39="Red",1,"")</f>
        <v/>
      </c>
      <c r="AJ39" s="123" t="str">
        <f>IF(U39="Complete",H39,"")</f>
        <v/>
      </c>
      <c r="AK39" s="123">
        <f>IF($I39="Electricity",J39,0)</f>
        <v>0</v>
      </c>
      <c r="AL39" s="123">
        <f t="shared" si="12"/>
        <v>0</v>
      </c>
      <c r="AM39" s="123">
        <f t="shared" si="13"/>
        <v>0</v>
      </c>
      <c r="AN39" s="123">
        <f t="shared" si="14"/>
        <v>0</v>
      </c>
      <c r="AO39" s="9">
        <f t="shared" si="15"/>
        <v>0</v>
      </c>
      <c r="AP39" s="112">
        <f>IF(I39="Electricity",J39*V39,0)</f>
        <v>0</v>
      </c>
      <c r="AQ39" s="112">
        <f t="shared" si="16"/>
        <v>0</v>
      </c>
      <c r="AR39" s="112">
        <f t="shared" si="25"/>
        <v>0</v>
      </c>
      <c r="AS39" s="112">
        <f>IF(I39="Gas",J39*V39,0)</f>
        <v>0</v>
      </c>
      <c r="AT39" s="112">
        <f>IF(K39="Gas",L39*V39,0)</f>
        <v>0</v>
      </c>
      <c r="AU39" s="112">
        <f t="shared" si="26"/>
        <v>0</v>
      </c>
      <c r="AV39" s="112">
        <f t="shared" si="17"/>
        <v>0</v>
      </c>
      <c r="AW39" s="113">
        <f t="shared" si="18"/>
        <v>0</v>
      </c>
      <c r="AX39" s="112">
        <f t="shared" si="27"/>
        <v>0</v>
      </c>
      <c r="AY39" s="112">
        <f>IF(I39="Diesel",J39*V39,0)</f>
        <v>0</v>
      </c>
      <c r="AZ39" s="113">
        <f>IF(K39="Diesel",L39*V39,0)</f>
        <v>0</v>
      </c>
      <c r="BA39" s="113">
        <f t="shared" si="28"/>
        <v>0</v>
      </c>
      <c r="BB39" s="114">
        <f>VLOOKUP("Electricity",'Lookup references'!$C$3:$D$6,2,FALSE)*AR39</f>
        <v>0</v>
      </c>
      <c r="BC39" s="18">
        <f>VLOOKUP("Gas",'Lookup references'!$C$3:$D$6,2,FALSE)*AU39</f>
        <v>0</v>
      </c>
      <c r="BD39" s="18">
        <f>VLOOKUP("Petrol",'Lookup references'!$C$3:$D$6,2,FALSE)*AX39</f>
        <v>0</v>
      </c>
      <c r="BE39" s="18">
        <f>VLOOKUP("Diesel",'Lookup references'!$C$3:$D$6,2,FALSE)*BA39</f>
        <v>0</v>
      </c>
      <c r="BF39" s="18">
        <f>P39*V39</f>
        <v>0</v>
      </c>
      <c r="BG39" s="18">
        <f t="shared" si="19"/>
        <v>0</v>
      </c>
      <c r="BH39" s="18">
        <f t="shared" si="0"/>
        <v>0</v>
      </c>
      <c r="BI39" s="114">
        <f>BH39*V39</f>
        <v>0</v>
      </c>
      <c r="BJ39" s="114">
        <f t="shared" si="20"/>
        <v>0</v>
      </c>
      <c r="BK39" s="114">
        <f t="shared" si="21"/>
        <v>0</v>
      </c>
      <c r="BL39" s="114">
        <f t="shared" si="22"/>
        <v>0</v>
      </c>
      <c r="BM39" s="114">
        <f t="shared" si="23"/>
        <v>0</v>
      </c>
      <c r="BN39" s="114">
        <f t="shared" si="24"/>
        <v>0</v>
      </c>
      <c r="BO39" s="114">
        <f t="shared" si="1"/>
        <v>0</v>
      </c>
      <c r="BP39" s="119">
        <v>0.05</v>
      </c>
      <c r="BQ39" s="120">
        <f t="shared" si="2"/>
        <v>2.5000000000000001E-5</v>
      </c>
      <c r="BR39" s="120">
        <f t="shared" si="3"/>
        <v>5.0000000000000002E-5</v>
      </c>
      <c r="BS39" s="120">
        <f t="shared" si="4"/>
        <v>7.5000000000000007E-5</v>
      </c>
      <c r="BT39" s="120">
        <f t="shared" si="5"/>
        <v>1E-4</v>
      </c>
      <c r="BU39" s="120">
        <f t="shared" si="6"/>
        <v>1.25E-4</v>
      </c>
      <c r="BV39" s="120">
        <f t="shared" si="7"/>
        <v>3.7500000000000001E-4</v>
      </c>
      <c r="BX39" s="117" t="s">
        <v>139</v>
      </c>
    </row>
    <row r="40" spans="1:76" x14ac:dyDescent="0.2">
      <c r="A40" s="42">
        <v>33</v>
      </c>
      <c r="B40" s="43"/>
      <c r="C40" s="44"/>
      <c r="D40" s="168"/>
      <c r="E40" s="45"/>
      <c r="F40" s="47"/>
      <c r="G40" s="46"/>
      <c r="H40" s="165"/>
      <c r="I40" s="168"/>
      <c r="J40" s="49"/>
      <c r="K40" s="44"/>
      <c r="L40" s="49"/>
      <c r="M40" s="50"/>
      <c r="N40" s="67"/>
      <c r="O40" s="67"/>
      <c r="P40" s="59"/>
      <c r="Q40" s="109">
        <f t="shared" si="8"/>
        <v>0</v>
      </c>
      <c r="R40" s="110" t="str">
        <f>IFERROR((VLOOKUP(I40,'Lookup references'!$C$3:$E$6,3,FALSE)*J40)/1000,"")</f>
        <v/>
      </c>
      <c r="S40" s="110" t="str">
        <f>IFERROR((VLOOKUP(K40,'Lookup references'!$C$3:$E$6,3,FALSE)*L40)/1000,"")</f>
        <v/>
      </c>
      <c r="T40" s="111">
        <f t="shared" si="9"/>
        <v>0</v>
      </c>
      <c r="U40" s="49"/>
      <c r="V40" s="66"/>
      <c r="W40" s="51"/>
      <c r="X40" s="53"/>
      <c r="Y40" s="54"/>
      <c r="Z40" s="128"/>
      <c r="AA40" s="53"/>
      <c r="AB40" s="53"/>
      <c r="AC40" s="60"/>
      <c r="AD40" s="123">
        <f t="shared" ca="1" si="10"/>
        <v>43291</v>
      </c>
      <c r="AE40" s="124" t="str">
        <f ca="1">IF(AD40&gt;30,"Overdue","")</f>
        <v>Overdue</v>
      </c>
      <c r="AF40" s="123" t="e">
        <f>VLOOKUP(U40,'Lookup references'!$F$3:$I$8,4,FALSE)</f>
        <v>#N/A</v>
      </c>
      <c r="AG40" s="123" t="e">
        <f t="shared" ca="1" si="11"/>
        <v>#N/A</v>
      </c>
      <c r="AH40" s="123">
        <f>IF(B40="",0,1)</f>
        <v>0</v>
      </c>
      <c r="AI40" s="123" t="str">
        <f>IF(Y40="Red",1,"")</f>
        <v/>
      </c>
      <c r="AJ40" s="123" t="str">
        <f>IF(U40="Complete",H40,"")</f>
        <v/>
      </c>
      <c r="AK40" s="123">
        <f>IF($I40="Electricity",J40,0)</f>
        <v>0</v>
      </c>
      <c r="AL40" s="123">
        <f t="shared" si="12"/>
        <v>0</v>
      </c>
      <c r="AM40" s="123">
        <f t="shared" si="13"/>
        <v>0</v>
      </c>
      <c r="AN40" s="123">
        <f t="shared" si="14"/>
        <v>0</v>
      </c>
      <c r="AO40" s="9">
        <f t="shared" si="15"/>
        <v>0</v>
      </c>
      <c r="AP40" s="112">
        <f>IF(I40="Electricity",J40*V40,0)</f>
        <v>0</v>
      </c>
      <c r="AQ40" s="112">
        <f t="shared" si="16"/>
        <v>0</v>
      </c>
      <c r="AR40" s="112">
        <f t="shared" si="25"/>
        <v>0</v>
      </c>
      <c r="AS40" s="112">
        <f>IF(I40="Gas",J40*V40,0)</f>
        <v>0</v>
      </c>
      <c r="AT40" s="112">
        <f>IF(K40="Gas",L40*V40,0)</f>
        <v>0</v>
      </c>
      <c r="AU40" s="112">
        <f t="shared" si="26"/>
        <v>0</v>
      </c>
      <c r="AV40" s="112">
        <f t="shared" si="17"/>
        <v>0</v>
      </c>
      <c r="AW40" s="113">
        <f t="shared" si="18"/>
        <v>0</v>
      </c>
      <c r="AX40" s="112">
        <f t="shared" si="27"/>
        <v>0</v>
      </c>
      <c r="AY40" s="112">
        <f>IF(I40="Diesel",J40*V40,0)</f>
        <v>0</v>
      </c>
      <c r="AZ40" s="113">
        <f>IF(K40="Diesel",L40*V40,0)</f>
        <v>0</v>
      </c>
      <c r="BA40" s="113">
        <f t="shared" si="28"/>
        <v>0</v>
      </c>
      <c r="BB40" s="114">
        <f>VLOOKUP("Electricity",'Lookup references'!$C$3:$D$6,2,FALSE)*AR40</f>
        <v>0</v>
      </c>
      <c r="BC40" s="18">
        <f>VLOOKUP("Gas",'Lookup references'!$C$3:$D$6,2,FALSE)*AU40</f>
        <v>0</v>
      </c>
      <c r="BD40" s="18">
        <f>VLOOKUP("Petrol",'Lookup references'!$C$3:$D$6,2,FALSE)*AX40</f>
        <v>0</v>
      </c>
      <c r="BE40" s="18">
        <f>VLOOKUP("Diesel",'Lookup references'!$C$3:$D$6,2,FALSE)*BA40</f>
        <v>0</v>
      </c>
      <c r="BF40" s="18">
        <f>P40*V40</f>
        <v>0</v>
      </c>
      <c r="BG40" s="18">
        <f t="shared" si="19"/>
        <v>0</v>
      </c>
      <c r="BH40" s="18">
        <f t="shared" ref="BH40:BH71" si="29">Q40</f>
        <v>0</v>
      </c>
      <c r="BI40" s="114">
        <f>BH40*V40</f>
        <v>0</v>
      </c>
      <c r="BJ40" s="114">
        <f t="shared" si="20"/>
        <v>0</v>
      </c>
      <c r="BK40" s="114">
        <f t="shared" si="21"/>
        <v>0</v>
      </c>
      <c r="BL40" s="114">
        <f t="shared" si="22"/>
        <v>0</v>
      </c>
      <c r="BM40" s="114">
        <f t="shared" si="23"/>
        <v>0</v>
      </c>
      <c r="BN40" s="114">
        <f t="shared" si="24"/>
        <v>0</v>
      </c>
      <c r="BO40" s="114">
        <f t="shared" ref="BO40:BO71" si="30">SUM(BI40:BM40)</f>
        <v>0</v>
      </c>
      <c r="BP40" s="119">
        <v>0.05</v>
      </c>
      <c r="BQ40" s="120">
        <f t="shared" ref="BQ40:BQ71" si="31">BJ40+((BP40/100)*BP40)</f>
        <v>2.5000000000000001E-5</v>
      </c>
      <c r="BR40" s="120">
        <f t="shared" ref="BR40:BR71" si="32">BK40+((BP40/100)*BP40)+((BP40/100)*BP40)</f>
        <v>5.0000000000000002E-5</v>
      </c>
      <c r="BS40" s="120">
        <f t="shared" ref="BS40:BS71" si="33">BL40+((BP40/100)*BP40)+((BP40/100)*BP40)+((BP40/100)*BP40)</f>
        <v>7.5000000000000007E-5</v>
      </c>
      <c r="BT40" s="120">
        <f t="shared" ref="BT40:BT71" si="34">BM40+((BP40/100)*BP40)+((BP40/100)*BP40)+((BP40/100)*BP40)+((BP40/100)*BP40)</f>
        <v>1E-4</v>
      </c>
      <c r="BU40" s="120">
        <f t="shared" ref="BU40:BU71" si="35">BN40+((BP40/100)*BP40)+((BP40/100)*BP40)+((BP40/100)*BP40)+((BP40/100)*BP40)+((BP40/100)*BP40)</f>
        <v>1.25E-4</v>
      </c>
      <c r="BV40" s="120">
        <f t="shared" ref="BV40:BV71" si="36">(BQ40+BR40+BS40+BT40+BU40)-(BJ40+BK40+BL40+BM40+BN40)</f>
        <v>3.7500000000000001E-4</v>
      </c>
    </row>
    <row r="41" spans="1:76" x14ac:dyDescent="0.2">
      <c r="A41" s="42">
        <v>34</v>
      </c>
      <c r="B41" s="43"/>
      <c r="C41" s="44"/>
      <c r="D41" s="168"/>
      <c r="E41" s="45"/>
      <c r="F41" s="47"/>
      <c r="G41" s="46"/>
      <c r="H41" s="165"/>
      <c r="I41" s="168"/>
      <c r="J41" s="49"/>
      <c r="K41" s="44"/>
      <c r="L41" s="49"/>
      <c r="M41" s="50"/>
      <c r="N41" s="67"/>
      <c r="O41" s="67"/>
      <c r="P41" s="59"/>
      <c r="Q41" s="109">
        <f t="shared" si="8"/>
        <v>0</v>
      </c>
      <c r="R41" s="110" t="str">
        <f>IFERROR((VLOOKUP(I41,'Lookup references'!$C$3:$E$6,3,FALSE)*J41)/1000,"")</f>
        <v/>
      </c>
      <c r="S41" s="110" t="str">
        <f>IFERROR((VLOOKUP(K41,'Lookup references'!$C$3:$E$6,3,FALSE)*L41)/1000,"")</f>
        <v/>
      </c>
      <c r="T41" s="111">
        <f t="shared" si="9"/>
        <v>0</v>
      </c>
      <c r="U41" s="49"/>
      <c r="V41" s="66"/>
      <c r="W41" s="51"/>
      <c r="X41" s="128"/>
      <c r="Y41" s="54"/>
      <c r="Z41" s="128"/>
      <c r="AA41" s="53"/>
      <c r="AB41" s="53"/>
      <c r="AC41" s="60"/>
      <c r="AD41" s="123">
        <f t="shared" ca="1" si="10"/>
        <v>43291</v>
      </c>
      <c r="AE41" s="124" t="str">
        <f ca="1">IF(AD41&gt;30,"Overdue","")</f>
        <v>Overdue</v>
      </c>
      <c r="AF41" s="123" t="e">
        <f>VLOOKUP(U41,'Lookup references'!$F$3:$I$8,4,FALSE)</f>
        <v>#N/A</v>
      </c>
      <c r="AG41" s="123" t="e">
        <f t="shared" ca="1" si="11"/>
        <v>#N/A</v>
      </c>
      <c r="AH41" s="123">
        <f>IF(B41="",0,1)</f>
        <v>0</v>
      </c>
      <c r="AI41" s="123" t="str">
        <f>IF(Y41="Red",1,"")</f>
        <v/>
      </c>
      <c r="AJ41" s="123" t="str">
        <f>IF(U41="Complete",H41,"")</f>
        <v/>
      </c>
      <c r="AK41" s="123">
        <f>IF($I41="Electricity",J41,0)</f>
        <v>0</v>
      </c>
      <c r="AL41" s="123">
        <f t="shared" si="12"/>
        <v>0</v>
      </c>
      <c r="AM41" s="123">
        <f t="shared" si="13"/>
        <v>0</v>
      </c>
      <c r="AN41" s="123">
        <f t="shared" si="14"/>
        <v>0</v>
      </c>
      <c r="AO41" s="9">
        <f t="shared" si="15"/>
        <v>0</v>
      </c>
      <c r="AP41" s="112">
        <f>IF(I41="Electricity",J41*V41,0)</f>
        <v>0</v>
      </c>
      <c r="AQ41" s="112">
        <f t="shared" si="16"/>
        <v>0</v>
      </c>
      <c r="AR41" s="112">
        <f t="shared" si="25"/>
        <v>0</v>
      </c>
      <c r="AS41" s="112">
        <f>IF(I41="Gas",J41*V41,0)</f>
        <v>0</v>
      </c>
      <c r="AT41" s="112">
        <f>IF(K41="Gas",L41*V41,0)</f>
        <v>0</v>
      </c>
      <c r="AU41" s="112">
        <f t="shared" si="26"/>
        <v>0</v>
      </c>
      <c r="AV41" s="112">
        <f t="shared" si="17"/>
        <v>0</v>
      </c>
      <c r="AW41" s="113">
        <f t="shared" si="18"/>
        <v>0</v>
      </c>
      <c r="AX41" s="112">
        <f t="shared" si="27"/>
        <v>0</v>
      </c>
      <c r="AY41" s="112">
        <f>IF(I41="Diesel",J41*V41,0)</f>
        <v>0</v>
      </c>
      <c r="AZ41" s="113">
        <f>IF(K41="Diesel",L41*V41,0)</f>
        <v>0</v>
      </c>
      <c r="BA41" s="113">
        <f t="shared" si="28"/>
        <v>0</v>
      </c>
      <c r="BB41" s="114">
        <f>VLOOKUP("Electricity",'Lookup references'!$C$3:$D$6,2,FALSE)*AR41</f>
        <v>0</v>
      </c>
      <c r="BC41" s="18">
        <f>VLOOKUP("Gas",'Lookup references'!$C$3:$D$6,2,FALSE)*AU41</f>
        <v>0</v>
      </c>
      <c r="BD41" s="18">
        <f>VLOOKUP("Petrol",'Lookup references'!$C$3:$D$6,2,FALSE)*AX41</f>
        <v>0</v>
      </c>
      <c r="BE41" s="18">
        <f>VLOOKUP("Diesel",'Lookup references'!$C$3:$D$6,2,FALSE)*BA41</f>
        <v>0</v>
      </c>
      <c r="BF41" s="18">
        <f>P41*V41</f>
        <v>0</v>
      </c>
      <c r="BG41" s="18">
        <f t="shared" si="19"/>
        <v>0</v>
      </c>
      <c r="BH41" s="18">
        <f t="shared" si="29"/>
        <v>0</v>
      </c>
      <c r="BI41" s="114">
        <f>BH41*V41</f>
        <v>0</v>
      </c>
      <c r="BJ41" s="114">
        <f t="shared" si="20"/>
        <v>0</v>
      </c>
      <c r="BK41" s="114">
        <f t="shared" si="21"/>
        <v>0</v>
      </c>
      <c r="BL41" s="114">
        <f t="shared" si="22"/>
        <v>0</v>
      </c>
      <c r="BM41" s="114">
        <f t="shared" si="23"/>
        <v>0</v>
      </c>
      <c r="BN41" s="114">
        <f t="shared" si="24"/>
        <v>0</v>
      </c>
      <c r="BO41" s="114">
        <f t="shared" si="30"/>
        <v>0</v>
      </c>
      <c r="BP41" s="119">
        <v>0.05</v>
      </c>
      <c r="BQ41" s="120">
        <f t="shared" si="31"/>
        <v>2.5000000000000001E-5</v>
      </c>
      <c r="BR41" s="120">
        <f t="shared" si="32"/>
        <v>5.0000000000000002E-5</v>
      </c>
      <c r="BS41" s="120">
        <f t="shared" si="33"/>
        <v>7.5000000000000007E-5</v>
      </c>
      <c r="BT41" s="120">
        <f t="shared" si="34"/>
        <v>1E-4</v>
      </c>
      <c r="BU41" s="120">
        <f t="shared" si="35"/>
        <v>1.25E-4</v>
      </c>
      <c r="BV41" s="120">
        <f t="shared" si="36"/>
        <v>3.7500000000000001E-4</v>
      </c>
    </row>
    <row r="42" spans="1:76" x14ac:dyDescent="0.2">
      <c r="A42" s="42">
        <v>35</v>
      </c>
      <c r="B42" s="43"/>
      <c r="C42" s="44"/>
      <c r="D42" s="168"/>
      <c r="E42" s="45"/>
      <c r="F42" s="47"/>
      <c r="G42" s="46"/>
      <c r="H42" s="165"/>
      <c r="I42" s="168"/>
      <c r="J42" s="49"/>
      <c r="K42" s="44"/>
      <c r="L42" s="49"/>
      <c r="M42" s="50"/>
      <c r="N42" s="67"/>
      <c r="O42" s="67"/>
      <c r="P42" s="59"/>
      <c r="Q42" s="109">
        <f t="shared" si="8"/>
        <v>0</v>
      </c>
      <c r="R42" s="110" t="str">
        <f>IFERROR((VLOOKUP(I42,'Lookup references'!$C$3:$E$6,3,FALSE)*J42)/1000,"")</f>
        <v/>
      </c>
      <c r="S42" s="110" t="str">
        <f>IFERROR((VLOOKUP(K42,'Lookup references'!$C$3:$E$6,3,FALSE)*L42)/1000,"")</f>
        <v/>
      </c>
      <c r="T42" s="111">
        <f t="shared" si="9"/>
        <v>0</v>
      </c>
      <c r="U42" s="49"/>
      <c r="V42" s="66"/>
      <c r="W42" s="51"/>
      <c r="X42" s="128"/>
      <c r="Y42" s="54"/>
      <c r="Z42" s="128"/>
      <c r="AA42" s="53"/>
      <c r="AB42" s="53"/>
      <c r="AC42" s="60"/>
      <c r="AD42" s="123">
        <f t="shared" ca="1" si="10"/>
        <v>43291</v>
      </c>
      <c r="AE42" s="124" t="str">
        <f ca="1">IF(AD42&gt;30,"Overdue","")</f>
        <v>Overdue</v>
      </c>
      <c r="AF42" s="123" t="e">
        <f>VLOOKUP(U42,'Lookup references'!$F$3:$I$8,4,FALSE)</f>
        <v>#N/A</v>
      </c>
      <c r="AG42" s="123" t="e">
        <f t="shared" ca="1" si="11"/>
        <v>#N/A</v>
      </c>
      <c r="AH42" s="123">
        <f>IF(B42="",0,1)</f>
        <v>0</v>
      </c>
      <c r="AI42" s="123" t="str">
        <f>IF(Y42="Red",1,"")</f>
        <v/>
      </c>
      <c r="AJ42" s="123" t="str">
        <f>IF(U42="Complete",H42,"")</f>
        <v/>
      </c>
      <c r="AK42" s="123">
        <f>IF($I42="Electricity",J42,0)</f>
        <v>0</v>
      </c>
      <c r="AL42" s="123">
        <f t="shared" si="12"/>
        <v>0</v>
      </c>
      <c r="AM42" s="123">
        <f t="shared" si="13"/>
        <v>0</v>
      </c>
      <c r="AN42" s="123">
        <f t="shared" si="14"/>
        <v>0</v>
      </c>
      <c r="AO42" s="9">
        <f t="shared" si="15"/>
        <v>0</v>
      </c>
      <c r="AP42" s="112">
        <f>IF(I42="Electricity",J42*V42,0)</f>
        <v>0</v>
      </c>
      <c r="AQ42" s="112">
        <f t="shared" si="16"/>
        <v>0</v>
      </c>
      <c r="AR42" s="112">
        <f t="shared" si="25"/>
        <v>0</v>
      </c>
      <c r="AS42" s="112">
        <f>IF(I42="Gas",J42*V42,0)</f>
        <v>0</v>
      </c>
      <c r="AT42" s="112">
        <f>IF(K42="Gas",L42*V42,0)</f>
        <v>0</v>
      </c>
      <c r="AU42" s="112">
        <f t="shared" si="26"/>
        <v>0</v>
      </c>
      <c r="AV42" s="112">
        <f t="shared" si="17"/>
        <v>0</v>
      </c>
      <c r="AW42" s="113">
        <f t="shared" si="18"/>
        <v>0</v>
      </c>
      <c r="AX42" s="112">
        <f t="shared" si="27"/>
        <v>0</v>
      </c>
      <c r="AY42" s="112">
        <f>IF(I42="Diesel",J42*V42,0)</f>
        <v>0</v>
      </c>
      <c r="AZ42" s="113">
        <f>IF(K42="Diesel",L42*V42,0)</f>
        <v>0</v>
      </c>
      <c r="BA42" s="113">
        <f t="shared" si="28"/>
        <v>0</v>
      </c>
      <c r="BB42" s="114">
        <f>VLOOKUP("Electricity",'Lookup references'!$C$3:$D$6,2,FALSE)*AR42</f>
        <v>0</v>
      </c>
      <c r="BC42" s="18">
        <f>VLOOKUP("Gas",'Lookup references'!$C$3:$D$6,2,FALSE)*AU42</f>
        <v>0</v>
      </c>
      <c r="BD42" s="18">
        <f>VLOOKUP("Petrol",'Lookup references'!$C$3:$D$6,2,FALSE)*AX42</f>
        <v>0</v>
      </c>
      <c r="BE42" s="18">
        <f>VLOOKUP("Diesel",'Lookup references'!$C$3:$D$6,2,FALSE)*BA42</f>
        <v>0</v>
      </c>
      <c r="BF42" s="18">
        <f>P42*V42</f>
        <v>0</v>
      </c>
      <c r="BG42" s="18">
        <f t="shared" si="19"/>
        <v>0</v>
      </c>
      <c r="BH42" s="18">
        <f t="shared" si="29"/>
        <v>0</v>
      </c>
      <c r="BI42" s="114">
        <f>BH42*V42</f>
        <v>0</v>
      </c>
      <c r="BJ42" s="114">
        <f t="shared" si="20"/>
        <v>0</v>
      </c>
      <c r="BK42" s="114">
        <f t="shared" si="21"/>
        <v>0</v>
      </c>
      <c r="BL42" s="114">
        <f t="shared" si="22"/>
        <v>0</v>
      </c>
      <c r="BM42" s="114">
        <f t="shared" si="23"/>
        <v>0</v>
      </c>
      <c r="BN42" s="114">
        <f t="shared" si="24"/>
        <v>0</v>
      </c>
      <c r="BO42" s="114">
        <f t="shared" si="30"/>
        <v>0</v>
      </c>
      <c r="BP42" s="119">
        <v>0.05</v>
      </c>
      <c r="BQ42" s="120">
        <f t="shared" si="31"/>
        <v>2.5000000000000001E-5</v>
      </c>
      <c r="BR42" s="120">
        <f t="shared" si="32"/>
        <v>5.0000000000000002E-5</v>
      </c>
      <c r="BS42" s="120">
        <f t="shared" si="33"/>
        <v>7.5000000000000007E-5</v>
      </c>
      <c r="BT42" s="120">
        <f t="shared" si="34"/>
        <v>1E-4</v>
      </c>
      <c r="BU42" s="120">
        <f t="shared" si="35"/>
        <v>1.25E-4</v>
      </c>
      <c r="BV42" s="120">
        <f t="shared" si="36"/>
        <v>3.7500000000000001E-4</v>
      </c>
    </row>
    <row r="43" spans="1:76" x14ac:dyDescent="0.2">
      <c r="A43" s="42">
        <v>36</v>
      </c>
      <c r="B43" s="43"/>
      <c r="C43" s="44"/>
      <c r="D43" s="168"/>
      <c r="E43" s="45"/>
      <c r="F43" s="47"/>
      <c r="G43" s="46"/>
      <c r="H43" s="165"/>
      <c r="I43" s="168"/>
      <c r="J43" s="49"/>
      <c r="K43" s="44"/>
      <c r="L43" s="49"/>
      <c r="M43" s="50"/>
      <c r="N43" s="67"/>
      <c r="O43" s="67"/>
      <c r="P43" s="59"/>
      <c r="Q43" s="109">
        <f t="shared" si="8"/>
        <v>0</v>
      </c>
      <c r="R43" s="110" t="str">
        <f>IFERROR((VLOOKUP(I43,'Lookup references'!$C$3:$E$6,3,FALSE)*J43)/1000,"")</f>
        <v/>
      </c>
      <c r="S43" s="110" t="str">
        <f>IFERROR((VLOOKUP(K43,'Lookup references'!$C$3:$E$6,3,FALSE)*L43)/1000,"")</f>
        <v/>
      </c>
      <c r="T43" s="111">
        <f t="shared" si="9"/>
        <v>0</v>
      </c>
      <c r="U43" s="49"/>
      <c r="V43" s="66"/>
      <c r="W43" s="51"/>
      <c r="X43" s="128"/>
      <c r="Y43" s="54"/>
      <c r="Z43" s="128"/>
      <c r="AA43" s="53"/>
      <c r="AB43" s="53"/>
      <c r="AC43" s="60"/>
      <c r="AD43" s="123">
        <f t="shared" ca="1" si="10"/>
        <v>43291</v>
      </c>
      <c r="AE43" s="124" t="str">
        <f ca="1">IF(AD43&gt;30,"Overdue","")</f>
        <v>Overdue</v>
      </c>
      <c r="AF43" s="123" t="e">
        <f>VLOOKUP(U43,'Lookup references'!$F$3:$I$8,4,FALSE)</f>
        <v>#N/A</v>
      </c>
      <c r="AG43" s="123" t="e">
        <f t="shared" ca="1" si="11"/>
        <v>#N/A</v>
      </c>
      <c r="AH43" s="123">
        <f>IF(B43="",0,1)</f>
        <v>0</v>
      </c>
      <c r="AI43" s="123" t="str">
        <f>IF(Y43="Red",1,"")</f>
        <v/>
      </c>
      <c r="AJ43" s="123" t="str">
        <f>IF(U43="Complete",H43,"")</f>
        <v/>
      </c>
      <c r="AK43" s="123">
        <f>IF($I43="Electricity",J43,0)</f>
        <v>0</v>
      </c>
      <c r="AL43" s="123">
        <f t="shared" si="12"/>
        <v>0</v>
      </c>
      <c r="AM43" s="123">
        <f t="shared" si="13"/>
        <v>0</v>
      </c>
      <c r="AN43" s="123">
        <f t="shared" si="14"/>
        <v>0</v>
      </c>
      <c r="AO43" s="9">
        <f t="shared" si="15"/>
        <v>0</v>
      </c>
      <c r="AP43" s="112">
        <f>IF(I43="Electricity",J43*V43,0)</f>
        <v>0</v>
      </c>
      <c r="AQ43" s="112">
        <f t="shared" si="16"/>
        <v>0</v>
      </c>
      <c r="AR43" s="112">
        <f t="shared" si="25"/>
        <v>0</v>
      </c>
      <c r="AS43" s="112">
        <f>IF(I43="Gas",J43*V43,0)</f>
        <v>0</v>
      </c>
      <c r="AT43" s="112">
        <f>IF(K43="Gas",L43*V43,0)</f>
        <v>0</v>
      </c>
      <c r="AU43" s="112">
        <f t="shared" si="26"/>
        <v>0</v>
      </c>
      <c r="AV43" s="112">
        <f t="shared" si="17"/>
        <v>0</v>
      </c>
      <c r="AW43" s="113">
        <f t="shared" si="18"/>
        <v>0</v>
      </c>
      <c r="AX43" s="112">
        <f t="shared" si="27"/>
        <v>0</v>
      </c>
      <c r="AY43" s="112">
        <f>IF(I43="Diesel",J43*V43,0)</f>
        <v>0</v>
      </c>
      <c r="AZ43" s="113">
        <f>IF(K43="Diesel",L43*V43,0)</f>
        <v>0</v>
      </c>
      <c r="BA43" s="113">
        <f t="shared" si="28"/>
        <v>0</v>
      </c>
      <c r="BB43" s="114">
        <f>VLOOKUP("Electricity",'Lookup references'!$C$3:$D$6,2,FALSE)*AR43</f>
        <v>0</v>
      </c>
      <c r="BC43" s="18">
        <f>VLOOKUP("Gas",'Lookup references'!$C$3:$D$6,2,FALSE)*AU43</f>
        <v>0</v>
      </c>
      <c r="BD43" s="18">
        <f>VLOOKUP("Petrol",'Lookup references'!$C$3:$D$6,2,FALSE)*AX43</f>
        <v>0</v>
      </c>
      <c r="BE43" s="18">
        <f>VLOOKUP("Diesel",'Lookup references'!$C$3:$D$6,2,FALSE)*BA43</f>
        <v>0</v>
      </c>
      <c r="BF43" s="18">
        <f>P43*V43</f>
        <v>0</v>
      </c>
      <c r="BG43" s="18">
        <f t="shared" si="19"/>
        <v>0</v>
      </c>
      <c r="BH43" s="18">
        <f t="shared" si="29"/>
        <v>0</v>
      </c>
      <c r="BI43" s="114">
        <f>BH43*V43</f>
        <v>0</v>
      </c>
      <c r="BJ43" s="114">
        <f t="shared" si="20"/>
        <v>0</v>
      </c>
      <c r="BK43" s="114">
        <f t="shared" si="21"/>
        <v>0</v>
      </c>
      <c r="BL43" s="114">
        <f t="shared" si="22"/>
        <v>0</v>
      </c>
      <c r="BM43" s="114">
        <f t="shared" si="23"/>
        <v>0</v>
      </c>
      <c r="BN43" s="114">
        <f t="shared" si="24"/>
        <v>0</v>
      </c>
      <c r="BO43" s="114">
        <f t="shared" si="30"/>
        <v>0</v>
      </c>
      <c r="BP43" s="119">
        <v>0.05</v>
      </c>
      <c r="BQ43" s="120">
        <f t="shared" si="31"/>
        <v>2.5000000000000001E-5</v>
      </c>
      <c r="BR43" s="120">
        <f t="shared" si="32"/>
        <v>5.0000000000000002E-5</v>
      </c>
      <c r="BS43" s="120">
        <f t="shared" si="33"/>
        <v>7.5000000000000007E-5</v>
      </c>
      <c r="BT43" s="120">
        <f t="shared" si="34"/>
        <v>1E-4</v>
      </c>
      <c r="BU43" s="120">
        <f t="shared" si="35"/>
        <v>1.25E-4</v>
      </c>
      <c r="BV43" s="120">
        <f t="shared" si="36"/>
        <v>3.7500000000000001E-4</v>
      </c>
    </row>
    <row r="44" spans="1:76" x14ac:dyDescent="0.2">
      <c r="A44" s="42">
        <v>37</v>
      </c>
      <c r="B44" s="43"/>
      <c r="C44" s="44"/>
      <c r="D44" s="168"/>
      <c r="E44" s="45"/>
      <c r="F44" s="47"/>
      <c r="G44" s="46"/>
      <c r="H44" s="165"/>
      <c r="I44" s="168"/>
      <c r="J44" s="49"/>
      <c r="K44" s="44"/>
      <c r="L44" s="49"/>
      <c r="M44" s="50"/>
      <c r="N44" s="67"/>
      <c r="O44" s="67"/>
      <c r="P44" s="59"/>
      <c r="Q44" s="109">
        <f t="shared" si="8"/>
        <v>0</v>
      </c>
      <c r="R44" s="110" t="str">
        <f>IFERROR((VLOOKUP(I44,'Lookup references'!$C$3:$E$6,3,FALSE)*J44)/1000,"")</f>
        <v/>
      </c>
      <c r="S44" s="110" t="str">
        <f>IFERROR((VLOOKUP(K44,'Lookup references'!$C$3:$E$6,3,FALSE)*L44)/1000,"")</f>
        <v/>
      </c>
      <c r="T44" s="111">
        <f t="shared" si="9"/>
        <v>0</v>
      </c>
      <c r="U44" s="49"/>
      <c r="V44" s="66"/>
      <c r="W44" s="49"/>
      <c r="X44" s="53"/>
      <c r="Y44" s="54"/>
      <c r="Z44" s="128"/>
      <c r="AA44" s="53"/>
      <c r="AB44" s="53"/>
      <c r="AC44" s="60"/>
      <c r="AD44" s="123">
        <f t="shared" ca="1" si="10"/>
        <v>43291</v>
      </c>
      <c r="AE44" s="124" t="str">
        <f ca="1">IF(AD44&gt;30,"Overdue","")</f>
        <v>Overdue</v>
      </c>
      <c r="AF44" s="123" t="e">
        <f>VLOOKUP(U44,'Lookup references'!$F$3:$I$8,4,FALSE)</f>
        <v>#N/A</v>
      </c>
      <c r="AG44" s="123" t="e">
        <f t="shared" ca="1" si="11"/>
        <v>#N/A</v>
      </c>
      <c r="AH44" s="123">
        <f>IF(B44="",0,1)</f>
        <v>0</v>
      </c>
      <c r="AI44" s="123" t="str">
        <f>IF(Y44="Red",1,"")</f>
        <v/>
      </c>
      <c r="AJ44" s="123" t="str">
        <f>IF(U44="Complete",H44,"")</f>
        <v/>
      </c>
      <c r="AK44" s="123">
        <f>IF($I44="Electricity",J44,0)</f>
        <v>0</v>
      </c>
      <c r="AL44" s="123">
        <f t="shared" si="12"/>
        <v>0</v>
      </c>
      <c r="AM44" s="123">
        <f t="shared" si="13"/>
        <v>0</v>
      </c>
      <c r="AN44" s="123">
        <f t="shared" si="14"/>
        <v>0</v>
      </c>
      <c r="AO44" s="9">
        <f t="shared" si="15"/>
        <v>0</v>
      </c>
      <c r="AP44" s="112">
        <f>IF(I44="Electricity",J44*V44,0)</f>
        <v>0</v>
      </c>
      <c r="AQ44" s="112">
        <f t="shared" si="16"/>
        <v>0</v>
      </c>
      <c r="AR44" s="112">
        <f t="shared" si="25"/>
        <v>0</v>
      </c>
      <c r="AS44" s="112">
        <f>IF(I44="Gas",J44*V44,0)</f>
        <v>0</v>
      </c>
      <c r="AT44" s="112">
        <f>IF(K44="Gas",L44*V44,0)</f>
        <v>0</v>
      </c>
      <c r="AU44" s="112">
        <f t="shared" si="26"/>
        <v>0</v>
      </c>
      <c r="AV44" s="112">
        <f t="shared" si="17"/>
        <v>0</v>
      </c>
      <c r="AW44" s="113">
        <f t="shared" si="18"/>
        <v>0</v>
      </c>
      <c r="AX44" s="112">
        <f t="shared" si="27"/>
        <v>0</v>
      </c>
      <c r="AY44" s="112">
        <f>IF(I44="Diesel",J44*V44,0)</f>
        <v>0</v>
      </c>
      <c r="AZ44" s="113">
        <f>IF(K44="Diesel",L44*V44,0)</f>
        <v>0</v>
      </c>
      <c r="BA44" s="113">
        <f t="shared" si="28"/>
        <v>0</v>
      </c>
      <c r="BB44" s="114">
        <f>VLOOKUP("Electricity",'Lookup references'!$C$3:$D$6,2,FALSE)*AR44</f>
        <v>0</v>
      </c>
      <c r="BC44" s="18">
        <f>VLOOKUP("Gas",'Lookup references'!$C$3:$D$6,2,FALSE)*AU44</f>
        <v>0</v>
      </c>
      <c r="BD44" s="18">
        <f>VLOOKUP("Petrol",'Lookup references'!$C$3:$D$6,2,FALSE)*AX44</f>
        <v>0</v>
      </c>
      <c r="BE44" s="18">
        <f>VLOOKUP("Diesel",'Lookup references'!$C$3:$D$6,2,FALSE)*BA44</f>
        <v>0</v>
      </c>
      <c r="BF44" s="18">
        <f>P44*V44</f>
        <v>0</v>
      </c>
      <c r="BG44" s="18">
        <f t="shared" si="19"/>
        <v>0</v>
      </c>
      <c r="BH44" s="18">
        <f t="shared" si="29"/>
        <v>0</v>
      </c>
      <c r="BI44" s="114">
        <f>BH44*V44</f>
        <v>0</v>
      </c>
      <c r="BJ44" s="114">
        <f t="shared" si="20"/>
        <v>0</v>
      </c>
      <c r="BK44" s="114">
        <f t="shared" si="21"/>
        <v>0</v>
      </c>
      <c r="BL44" s="114">
        <f t="shared" si="22"/>
        <v>0</v>
      </c>
      <c r="BM44" s="114">
        <f t="shared" si="23"/>
        <v>0</v>
      </c>
      <c r="BN44" s="114">
        <f t="shared" si="24"/>
        <v>0</v>
      </c>
      <c r="BO44" s="114">
        <f t="shared" si="30"/>
        <v>0</v>
      </c>
      <c r="BP44" s="119">
        <v>0.05</v>
      </c>
      <c r="BQ44" s="120">
        <f t="shared" si="31"/>
        <v>2.5000000000000001E-5</v>
      </c>
      <c r="BR44" s="120">
        <f t="shared" si="32"/>
        <v>5.0000000000000002E-5</v>
      </c>
      <c r="BS44" s="120">
        <f t="shared" si="33"/>
        <v>7.5000000000000007E-5</v>
      </c>
      <c r="BT44" s="120">
        <f t="shared" si="34"/>
        <v>1E-4</v>
      </c>
      <c r="BU44" s="120">
        <f t="shared" si="35"/>
        <v>1.25E-4</v>
      </c>
      <c r="BV44" s="120">
        <f t="shared" si="36"/>
        <v>3.7500000000000001E-4</v>
      </c>
    </row>
    <row r="45" spans="1:76" x14ac:dyDescent="0.2">
      <c r="A45" s="42">
        <v>38</v>
      </c>
      <c r="B45" s="43"/>
      <c r="C45" s="44"/>
      <c r="D45" s="168"/>
      <c r="E45" s="45"/>
      <c r="F45" s="47"/>
      <c r="G45" s="46"/>
      <c r="H45" s="166"/>
      <c r="I45" s="169"/>
      <c r="J45" s="49"/>
      <c r="K45" s="44"/>
      <c r="L45" s="49"/>
      <c r="M45" s="130"/>
      <c r="N45" s="67"/>
      <c r="O45" s="67"/>
      <c r="P45" s="59"/>
      <c r="Q45" s="109">
        <f t="shared" si="8"/>
        <v>0</v>
      </c>
      <c r="R45" s="110" t="str">
        <f>IFERROR((VLOOKUP(I45,'Lookup references'!$C$3:$E$6,3,FALSE)*J45)/1000,"")</f>
        <v/>
      </c>
      <c r="S45" s="110" t="str">
        <f>IFERROR((VLOOKUP(K45,'Lookup references'!$C$3:$E$6,3,FALSE)*L45)/1000,"")</f>
        <v/>
      </c>
      <c r="T45" s="111">
        <f t="shared" si="9"/>
        <v>0</v>
      </c>
      <c r="U45" s="139"/>
      <c r="V45" s="66"/>
      <c r="W45" s="49"/>
      <c r="X45" s="128"/>
      <c r="Y45" s="132"/>
      <c r="Z45" s="128"/>
      <c r="AA45" s="53"/>
      <c r="AB45" s="53"/>
      <c r="AC45" s="60"/>
      <c r="AD45" s="123">
        <f t="shared" ca="1" si="10"/>
        <v>43291</v>
      </c>
      <c r="AE45" s="124" t="str">
        <f ca="1">IF(AD45&gt;30,"Overdue","")</f>
        <v>Overdue</v>
      </c>
      <c r="AF45" s="123" t="e">
        <f>VLOOKUP(U45,'Lookup references'!$F$3:$I$8,4,FALSE)</f>
        <v>#N/A</v>
      </c>
      <c r="AG45" s="123" t="e">
        <f t="shared" ca="1" si="11"/>
        <v>#N/A</v>
      </c>
      <c r="AH45" s="123">
        <f>IF(B45="",0,1)</f>
        <v>0</v>
      </c>
      <c r="AI45" s="123" t="str">
        <f>IF(Y45="Red",1,"")</f>
        <v/>
      </c>
      <c r="AJ45" s="123" t="str">
        <f>IF(U45="Complete",H45,"")</f>
        <v/>
      </c>
      <c r="AK45" s="123">
        <f>IF($I45="Electricity",J45,0)</f>
        <v>0</v>
      </c>
      <c r="AL45" s="123">
        <f t="shared" si="12"/>
        <v>0</v>
      </c>
      <c r="AM45" s="123">
        <f t="shared" si="13"/>
        <v>0</v>
      </c>
      <c r="AN45" s="123">
        <f t="shared" si="14"/>
        <v>0</v>
      </c>
      <c r="AO45" s="9">
        <f t="shared" si="15"/>
        <v>0</v>
      </c>
      <c r="AP45" s="112">
        <f>IF(I45="Electricity",J45*V45,0)</f>
        <v>0</v>
      </c>
      <c r="AQ45" s="112">
        <f t="shared" si="16"/>
        <v>0</v>
      </c>
      <c r="AR45" s="112">
        <f t="shared" si="25"/>
        <v>0</v>
      </c>
      <c r="AS45" s="112">
        <f>IF(I45="Gas",J45*V45,0)</f>
        <v>0</v>
      </c>
      <c r="AT45" s="112">
        <f>IF(K45="Gas",L45*V45,0)</f>
        <v>0</v>
      </c>
      <c r="AU45" s="112">
        <f t="shared" si="26"/>
        <v>0</v>
      </c>
      <c r="AV45" s="112">
        <f t="shared" si="17"/>
        <v>0</v>
      </c>
      <c r="AW45" s="113">
        <f t="shared" si="18"/>
        <v>0</v>
      </c>
      <c r="AX45" s="112">
        <f t="shared" si="27"/>
        <v>0</v>
      </c>
      <c r="AY45" s="112">
        <f>IF(I45="Diesel",J45*V45,0)</f>
        <v>0</v>
      </c>
      <c r="AZ45" s="113">
        <f>IF(K45="Diesel",L45*V45,0)</f>
        <v>0</v>
      </c>
      <c r="BA45" s="113">
        <f t="shared" si="28"/>
        <v>0</v>
      </c>
      <c r="BB45" s="114">
        <f>VLOOKUP("Electricity",'Lookup references'!$C$3:$D$6,2,FALSE)*AR45</f>
        <v>0</v>
      </c>
      <c r="BC45" s="18">
        <f>VLOOKUP("Gas",'Lookup references'!$C$3:$D$6,2,FALSE)*AU45</f>
        <v>0</v>
      </c>
      <c r="BD45" s="18">
        <f>VLOOKUP("Petrol",'Lookup references'!$C$3:$D$6,2,FALSE)*AX45</f>
        <v>0</v>
      </c>
      <c r="BE45" s="18">
        <f>VLOOKUP("Diesel",'Lookup references'!$C$3:$D$6,2,FALSE)*BA45</f>
        <v>0</v>
      </c>
      <c r="BF45" s="18">
        <f>P45*V45</f>
        <v>0</v>
      </c>
      <c r="BG45" s="18">
        <f t="shared" si="19"/>
        <v>0</v>
      </c>
      <c r="BH45" s="18">
        <f t="shared" si="29"/>
        <v>0</v>
      </c>
      <c r="BI45" s="114">
        <f>BH45*V45</f>
        <v>0</v>
      </c>
      <c r="BJ45" s="114">
        <f t="shared" si="20"/>
        <v>0</v>
      </c>
      <c r="BK45" s="114">
        <f t="shared" si="21"/>
        <v>0</v>
      </c>
      <c r="BL45" s="114">
        <f t="shared" si="22"/>
        <v>0</v>
      </c>
      <c r="BM45" s="114">
        <f t="shared" si="23"/>
        <v>0</v>
      </c>
      <c r="BN45" s="114">
        <f t="shared" si="24"/>
        <v>0</v>
      </c>
      <c r="BO45" s="114">
        <f t="shared" si="30"/>
        <v>0</v>
      </c>
      <c r="BP45" s="119">
        <v>0.05</v>
      </c>
      <c r="BQ45" s="120">
        <f t="shared" si="31"/>
        <v>2.5000000000000001E-5</v>
      </c>
      <c r="BR45" s="120">
        <f t="shared" si="32"/>
        <v>5.0000000000000002E-5</v>
      </c>
      <c r="BS45" s="120">
        <f t="shared" si="33"/>
        <v>7.5000000000000007E-5</v>
      </c>
      <c r="BT45" s="120">
        <f t="shared" si="34"/>
        <v>1E-4</v>
      </c>
      <c r="BU45" s="120">
        <f t="shared" si="35"/>
        <v>1.25E-4</v>
      </c>
      <c r="BV45" s="120">
        <f t="shared" si="36"/>
        <v>3.7500000000000001E-4</v>
      </c>
    </row>
    <row r="46" spans="1:76" x14ac:dyDescent="0.2">
      <c r="A46" s="42">
        <v>39</v>
      </c>
      <c r="B46" s="127"/>
      <c r="C46" s="44"/>
      <c r="D46" s="168"/>
      <c r="E46" s="45"/>
      <c r="F46" s="47"/>
      <c r="G46" s="46"/>
      <c r="H46" s="166"/>
      <c r="I46" s="168"/>
      <c r="J46" s="49"/>
      <c r="K46" s="44"/>
      <c r="L46" s="49"/>
      <c r="M46" s="50"/>
      <c r="N46" s="67"/>
      <c r="O46" s="67"/>
      <c r="P46" s="59"/>
      <c r="Q46" s="109">
        <f t="shared" si="8"/>
        <v>0</v>
      </c>
      <c r="R46" s="110" t="str">
        <f>IFERROR((VLOOKUP(I46,'Lookup references'!$C$3:$E$6,3,FALSE)*J46)/1000,"")</f>
        <v/>
      </c>
      <c r="S46" s="110" t="str">
        <f>IFERROR((VLOOKUP(K46,'Lookup references'!$C$3:$E$6,3,FALSE)*L46)/1000,"")</f>
        <v/>
      </c>
      <c r="T46" s="111">
        <f t="shared" si="9"/>
        <v>0</v>
      </c>
      <c r="U46" s="49"/>
      <c r="V46" s="66"/>
      <c r="W46" s="49"/>
      <c r="X46" s="128"/>
      <c r="Y46" s="54"/>
      <c r="Z46" s="128"/>
      <c r="AA46" s="53"/>
      <c r="AB46" s="53"/>
      <c r="AC46" s="60"/>
      <c r="AD46" s="123">
        <f t="shared" ca="1" si="10"/>
        <v>43291</v>
      </c>
      <c r="AE46" s="124" t="str">
        <f ca="1">IF(AD46&gt;30,"Overdue","")</f>
        <v>Overdue</v>
      </c>
      <c r="AF46" s="123" t="e">
        <f>VLOOKUP(U46,'Lookup references'!$F$3:$I$8,4,FALSE)</f>
        <v>#N/A</v>
      </c>
      <c r="AG46" s="123" t="e">
        <f t="shared" ca="1" si="11"/>
        <v>#N/A</v>
      </c>
      <c r="AH46" s="123">
        <f>IF(B46="",0,1)</f>
        <v>0</v>
      </c>
      <c r="AI46" s="123" t="str">
        <f>IF(Y46="Red",1,"")</f>
        <v/>
      </c>
      <c r="AJ46" s="123" t="str">
        <f>IF(U46="Complete",H46,"")</f>
        <v/>
      </c>
      <c r="AK46" s="123">
        <f>IF($I46="Electricity",J46,0)</f>
        <v>0</v>
      </c>
      <c r="AL46" s="123">
        <f t="shared" si="12"/>
        <v>0</v>
      </c>
      <c r="AM46" s="123">
        <f t="shared" si="13"/>
        <v>0</v>
      </c>
      <c r="AN46" s="123">
        <f t="shared" si="14"/>
        <v>0</v>
      </c>
      <c r="AO46" s="9">
        <f t="shared" si="15"/>
        <v>0</v>
      </c>
      <c r="AP46" s="112">
        <f>IF(I46="Electricity",J46*V46,0)</f>
        <v>0</v>
      </c>
      <c r="AQ46" s="112">
        <f t="shared" si="16"/>
        <v>0</v>
      </c>
      <c r="AR46" s="112">
        <f t="shared" si="25"/>
        <v>0</v>
      </c>
      <c r="AS46" s="112">
        <f>IF(I46="Gas",J46*V46,0)</f>
        <v>0</v>
      </c>
      <c r="AT46" s="112">
        <f>IF(K46="Gas",L46*V46,0)</f>
        <v>0</v>
      </c>
      <c r="AU46" s="112">
        <f t="shared" si="26"/>
        <v>0</v>
      </c>
      <c r="AV46" s="112">
        <f t="shared" si="17"/>
        <v>0</v>
      </c>
      <c r="AW46" s="113">
        <f t="shared" si="18"/>
        <v>0</v>
      </c>
      <c r="AX46" s="112">
        <f t="shared" si="27"/>
        <v>0</v>
      </c>
      <c r="AY46" s="112">
        <f>IF(I46="Diesel",J46*V46,0)</f>
        <v>0</v>
      </c>
      <c r="AZ46" s="113">
        <f>IF(K46="Diesel",L46*V46,0)</f>
        <v>0</v>
      </c>
      <c r="BA46" s="113">
        <f t="shared" si="28"/>
        <v>0</v>
      </c>
      <c r="BB46" s="114">
        <f>VLOOKUP("Electricity",'Lookup references'!$C$3:$D$6,2,FALSE)*AR46</f>
        <v>0</v>
      </c>
      <c r="BC46" s="18">
        <f>VLOOKUP("Gas",'Lookup references'!$C$3:$D$6,2,FALSE)*AU46</f>
        <v>0</v>
      </c>
      <c r="BD46" s="18">
        <f>VLOOKUP("Petrol",'Lookup references'!$C$3:$D$6,2,FALSE)*AX46</f>
        <v>0</v>
      </c>
      <c r="BE46" s="18">
        <f>VLOOKUP("Diesel",'Lookup references'!$C$3:$D$6,2,FALSE)*BA46</f>
        <v>0</v>
      </c>
      <c r="BF46" s="18">
        <f>P46*V46</f>
        <v>0</v>
      </c>
      <c r="BG46" s="18">
        <f t="shared" si="19"/>
        <v>0</v>
      </c>
      <c r="BH46" s="18">
        <f t="shared" si="29"/>
        <v>0</v>
      </c>
      <c r="BI46" s="114">
        <f>BH46*V46</f>
        <v>0</v>
      </c>
      <c r="BJ46" s="114">
        <f t="shared" si="20"/>
        <v>0</v>
      </c>
      <c r="BK46" s="114">
        <f t="shared" si="21"/>
        <v>0</v>
      </c>
      <c r="BL46" s="114">
        <f t="shared" si="22"/>
        <v>0</v>
      </c>
      <c r="BM46" s="114">
        <f t="shared" si="23"/>
        <v>0</v>
      </c>
      <c r="BN46" s="114">
        <f t="shared" si="24"/>
        <v>0</v>
      </c>
      <c r="BO46" s="114">
        <f>SUM(BI46:BM46)</f>
        <v>0</v>
      </c>
      <c r="BP46" s="119">
        <v>0.05</v>
      </c>
      <c r="BQ46" s="120">
        <f t="shared" si="31"/>
        <v>2.5000000000000001E-5</v>
      </c>
      <c r="BR46" s="120">
        <f t="shared" si="32"/>
        <v>5.0000000000000002E-5</v>
      </c>
      <c r="BS46" s="120">
        <f t="shared" si="33"/>
        <v>7.5000000000000007E-5</v>
      </c>
      <c r="BT46" s="120">
        <f t="shared" si="34"/>
        <v>1E-4</v>
      </c>
      <c r="BU46" s="120">
        <f t="shared" si="35"/>
        <v>1.25E-4</v>
      </c>
      <c r="BV46" s="120">
        <f t="shared" si="36"/>
        <v>3.7500000000000001E-4</v>
      </c>
      <c r="BX46" s="117" t="s">
        <v>140</v>
      </c>
    </row>
    <row r="47" spans="1:76" x14ac:dyDescent="0.2">
      <c r="A47" s="42">
        <v>40</v>
      </c>
      <c r="B47" s="43"/>
      <c r="C47" s="44"/>
      <c r="D47" s="168"/>
      <c r="E47" s="45"/>
      <c r="F47" s="47"/>
      <c r="G47" s="46"/>
      <c r="H47" s="165"/>
      <c r="I47" s="168"/>
      <c r="J47" s="49"/>
      <c r="K47" s="44"/>
      <c r="L47" s="49"/>
      <c r="M47" s="50"/>
      <c r="N47" s="67"/>
      <c r="O47" s="67"/>
      <c r="P47" s="59"/>
      <c r="Q47" s="109">
        <f t="shared" si="8"/>
        <v>0</v>
      </c>
      <c r="R47" s="110" t="str">
        <f>IFERROR((VLOOKUP(I47,'Lookup references'!$C$3:$E$6,3,FALSE)*J47)/1000,"")</f>
        <v/>
      </c>
      <c r="S47" s="110" t="str">
        <f>IFERROR((VLOOKUP(K47,'Lookup references'!$C$3:$E$6,3,FALSE)*L47)/1000,"")</f>
        <v/>
      </c>
      <c r="T47" s="111">
        <f t="shared" si="9"/>
        <v>0</v>
      </c>
      <c r="U47" s="49"/>
      <c r="V47" s="66"/>
      <c r="W47" s="49"/>
      <c r="X47" s="53"/>
      <c r="Y47" s="55"/>
      <c r="Z47" s="128"/>
      <c r="AA47" s="53"/>
      <c r="AB47" s="53"/>
      <c r="AC47" s="60"/>
      <c r="AD47" s="123">
        <f t="shared" ca="1" si="10"/>
        <v>43291</v>
      </c>
      <c r="AE47" s="124" t="str">
        <f ca="1">IF(AD47&gt;30,"Overdue","")</f>
        <v>Overdue</v>
      </c>
      <c r="AF47" s="123" t="e">
        <f>VLOOKUP(U47,'Lookup references'!$F$3:$I$8,4,FALSE)</f>
        <v>#N/A</v>
      </c>
      <c r="AG47" s="123" t="e">
        <f t="shared" ca="1" si="11"/>
        <v>#N/A</v>
      </c>
      <c r="AH47" s="123">
        <f>IF(B47="",0,1)</f>
        <v>0</v>
      </c>
      <c r="AI47" s="123" t="str">
        <f>IF(Y47="Red",1,"")</f>
        <v/>
      </c>
      <c r="AJ47" s="123" t="str">
        <f>IF(U47="Complete",H47,"")</f>
        <v/>
      </c>
      <c r="AK47" s="123">
        <f>IF($I47="Electricity",J47,0)</f>
        <v>0</v>
      </c>
      <c r="AL47" s="123">
        <f t="shared" si="12"/>
        <v>0</v>
      </c>
      <c r="AM47" s="123">
        <f t="shared" si="13"/>
        <v>0</v>
      </c>
      <c r="AN47" s="123">
        <f t="shared" si="14"/>
        <v>0</v>
      </c>
      <c r="AO47" s="9">
        <f t="shared" si="15"/>
        <v>0</v>
      </c>
      <c r="AP47" s="112">
        <f>IF(I47="Electricity",J47*V47,0)</f>
        <v>0</v>
      </c>
      <c r="AQ47" s="112">
        <f t="shared" si="16"/>
        <v>0</v>
      </c>
      <c r="AR47" s="112">
        <f t="shared" ref="AR47:AR78" si="37">AP47+AQ47</f>
        <v>0</v>
      </c>
      <c r="AS47" s="112">
        <f>IF(I47="Gas",J47*V47,0)</f>
        <v>0</v>
      </c>
      <c r="AT47" s="112">
        <f>IF(K47="Gas",L47*V47,0)</f>
        <v>0</v>
      </c>
      <c r="AU47" s="112">
        <f t="shared" ref="AU47:AU78" si="38">AS47+AT47</f>
        <v>0</v>
      </c>
      <c r="AV47" s="112">
        <f t="shared" si="17"/>
        <v>0</v>
      </c>
      <c r="AW47" s="113">
        <f t="shared" si="18"/>
        <v>0</v>
      </c>
      <c r="AX47" s="112">
        <f t="shared" ref="AX47:AX78" si="39">AV47+AW47</f>
        <v>0</v>
      </c>
      <c r="AY47" s="112">
        <f>IF(I47="Diesel",J47*V47,0)</f>
        <v>0</v>
      </c>
      <c r="AZ47" s="113">
        <f>IF(K47="Diesel",L47*V47,0)</f>
        <v>0</v>
      </c>
      <c r="BA47" s="113">
        <f t="shared" ref="BA47:BA78" si="40">AY47+AZ47</f>
        <v>0</v>
      </c>
      <c r="BB47" s="114">
        <f>VLOOKUP("Electricity",'Lookup references'!$C$3:$D$6,2,FALSE)*AR47</f>
        <v>0</v>
      </c>
      <c r="BC47" s="18">
        <f>VLOOKUP("Gas",'Lookup references'!$C$3:$D$6,2,FALSE)*AU47</f>
        <v>0</v>
      </c>
      <c r="BD47" s="18">
        <f>VLOOKUP("Petrol",'Lookup references'!$C$3:$D$6,2,FALSE)*AX47</f>
        <v>0</v>
      </c>
      <c r="BE47" s="18">
        <f>VLOOKUP("Diesel",'Lookup references'!$C$3:$D$6,2,FALSE)*BA47</f>
        <v>0</v>
      </c>
      <c r="BF47" s="18">
        <f>P47*V47</f>
        <v>0</v>
      </c>
      <c r="BG47" s="18">
        <f t="shared" si="19"/>
        <v>0</v>
      </c>
      <c r="BH47" s="18">
        <f t="shared" si="29"/>
        <v>0</v>
      </c>
      <c r="BI47" s="114">
        <f>BH47*V47</f>
        <v>0</v>
      </c>
      <c r="BJ47" s="114">
        <f t="shared" si="20"/>
        <v>0</v>
      </c>
      <c r="BK47" s="114">
        <f t="shared" si="21"/>
        <v>0</v>
      </c>
      <c r="BL47" s="114">
        <f t="shared" si="22"/>
        <v>0</v>
      </c>
      <c r="BM47" s="114">
        <f t="shared" si="23"/>
        <v>0</v>
      </c>
      <c r="BN47" s="114">
        <f t="shared" si="24"/>
        <v>0</v>
      </c>
      <c r="BO47" s="114">
        <f t="shared" si="30"/>
        <v>0</v>
      </c>
      <c r="BP47" s="119">
        <v>0.05</v>
      </c>
      <c r="BQ47" s="120">
        <f t="shared" si="31"/>
        <v>2.5000000000000001E-5</v>
      </c>
      <c r="BR47" s="120">
        <f t="shared" si="32"/>
        <v>5.0000000000000002E-5</v>
      </c>
      <c r="BS47" s="120">
        <f t="shared" si="33"/>
        <v>7.5000000000000007E-5</v>
      </c>
      <c r="BT47" s="120">
        <f t="shared" si="34"/>
        <v>1E-4</v>
      </c>
      <c r="BU47" s="120">
        <f t="shared" si="35"/>
        <v>1.25E-4</v>
      </c>
      <c r="BV47" s="120">
        <f t="shared" si="36"/>
        <v>3.7500000000000001E-4</v>
      </c>
    </row>
    <row r="48" spans="1:76" x14ac:dyDescent="0.2">
      <c r="A48" s="42">
        <v>41</v>
      </c>
      <c r="B48" s="43"/>
      <c r="C48" s="44"/>
      <c r="D48" s="168"/>
      <c r="E48" s="45"/>
      <c r="F48" s="47"/>
      <c r="G48" s="46"/>
      <c r="H48" s="165"/>
      <c r="I48" s="168"/>
      <c r="J48" s="49"/>
      <c r="K48" s="44"/>
      <c r="L48" s="49"/>
      <c r="M48" s="50"/>
      <c r="N48" s="67"/>
      <c r="O48" s="67"/>
      <c r="P48" s="59"/>
      <c r="Q48" s="109">
        <f t="shared" si="8"/>
        <v>0</v>
      </c>
      <c r="R48" s="110" t="str">
        <f>IFERROR((VLOOKUP(I48,'Lookup references'!$C$3:$E$6,3,FALSE)*J48)/1000,"")</f>
        <v/>
      </c>
      <c r="S48" s="110" t="str">
        <f>IFERROR((VLOOKUP(K48,'Lookup references'!$C$3:$E$6,3,FALSE)*L48)/1000,"")</f>
        <v/>
      </c>
      <c r="T48" s="111">
        <f t="shared" si="9"/>
        <v>0</v>
      </c>
      <c r="U48" s="49"/>
      <c r="V48" s="66"/>
      <c r="W48" s="49"/>
      <c r="X48" s="53"/>
      <c r="Y48" s="54"/>
      <c r="Z48" s="128"/>
      <c r="AA48" s="53"/>
      <c r="AB48" s="53"/>
      <c r="AC48" s="60"/>
      <c r="AD48" s="123">
        <f t="shared" ca="1" si="10"/>
        <v>43291</v>
      </c>
      <c r="AE48" s="124" t="str">
        <f ca="1">IF(AD48&gt;30,"Overdue","")</f>
        <v>Overdue</v>
      </c>
      <c r="AF48" s="123" t="e">
        <f>VLOOKUP(U48,'Lookup references'!$F$3:$I$8,4,FALSE)</f>
        <v>#N/A</v>
      </c>
      <c r="AG48" s="123" t="e">
        <f t="shared" ca="1" si="11"/>
        <v>#N/A</v>
      </c>
      <c r="AH48" s="123">
        <f>IF(B48="",0,1)</f>
        <v>0</v>
      </c>
      <c r="AI48" s="123" t="str">
        <f>IF(Y48="Red",1,"")</f>
        <v/>
      </c>
      <c r="AJ48" s="123" t="str">
        <f>IF(U48="Complete",H48,"")</f>
        <v/>
      </c>
      <c r="AK48" s="123">
        <f>IF($I48="Electricity",J48,0)</f>
        <v>0</v>
      </c>
      <c r="AL48" s="123">
        <f t="shared" si="12"/>
        <v>0</v>
      </c>
      <c r="AM48" s="123">
        <f t="shared" si="13"/>
        <v>0</v>
      </c>
      <c r="AN48" s="123">
        <f t="shared" si="14"/>
        <v>0</v>
      </c>
      <c r="AO48" s="9">
        <f t="shared" si="15"/>
        <v>0</v>
      </c>
      <c r="AP48" s="112">
        <f>IF(I48="Electricity",J48*V48,0)</f>
        <v>0</v>
      </c>
      <c r="AQ48" s="112">
        <f t="shared" si="16"/>
        <v>0</v>
      </c>
      <c r="AR48" s="112">
        <f t="shared" si="37"/>
        <v>0</v>
      </c>
      <c r="AS48" s="112">
        <f>IF(I48="Gas",J48*V48,0)</f>
        <v>0</v>
      </c>
      <c r="AT48" s="112">
        <f>IF(K48="Gas",L48*V48,0)</f>
        <v>0</v>
      </c>
      <c r="AU48" s="112">
        <f t="shared" si="38"/>
        <v>0</v>
      </c>
      <c r="AV48" s="112">
        <f t="shared" si="17"/>
        <v>0</v>
      </c>
      <c r="AW48" s="113">
        <f t="shared" si="18"/>
        <v>0</v>
      </c>
      <c r="AX48" s="112">
        <f t="shared" si="39"/>
        <v>0</v>
      </c>
      <c r="AY48" s="112">
        <f>IF(I48="Diesel",J48*V48,0)</f>
        <v>0</v>
      </c>
      <c r="AZ48" s="113">
        <f>IF(K48="Diesel",L48*V48,0)</f>
        <v>0</v>
      </c>
      <c r="BA48" s="113">
        <f t="shared" si="40"/>
        <v>0</v>
      </c>
      <c r="BB48" s="114">
        <f>VLOOKUP("Electricity",'Lookup references'!$C$3:$D$6,2,FALSE)*AR48</f>
        <v>0</v>
      </c>
      <c r="BC48" s="18">
        <f>VLOOKUP("Gas",'Lookup references'!$C$3:$D$6,2,FALSE)*AU48</f>
        <v>0</v>
      </c>
      <c r="BD48" s="18">
        <f>VLOOKUP("Petrol",'Lookup references'!$C$3:$D$6,2,FALSE)*AX48</f>
        <v>0</v>
      </c>
      <c r="BE48" s="18">
        <f>VLOOKUP("Diesel",'Lookup references'!$C$3:$D$6,2,FALSE)*BA48</f>
        <v>0</v>
      </c>
      <c r="BF48" s="18">
        <f>P48*V48</f>
        <v>0</v>
      </c>
      <c r="BG48" s="18">
        <f t="shared" si="19"/>
        <v>0</v>
      </c>
      <c r="BH48" s="18">
        <f t="shared" si="29"/>
        <v>0</v>
      </c>
      <c r="BI48" s="114">
        <f>BH48*V48</f>
        <v>0</v>
      </c>
      <c r="BJ48" s="114">
        <f t="shared" si="20"/>
        <v>0</v>
      </c>
      <c r="BK48" s="114">
        <f t="shared" si="21"/>
        <v>0</v>
      </c>
      <c r="BL48" s="114">
        <f t="shared" si="22"/>
        <v>0</v>
      </c>
      <c r="BM48" s="114">
        <f t="shared" si="23"/>
        <v>0</v>
      </c>
      <c r="BN48" s="114">
        <f t="shared" si="24"/>
        <v>0</v>
      </c>
      <c r="BO48" s="114">
        <f t="shared" si="30"/>
        <v>0</v>
      </c>
      <c r="BP48" s="119">
        <v>0.05</v>
      </c>
      <c r="BQ48" s="120">
        <f t="shared" si="31"/>
        <v>2.5000000000000001E-5</v>
      </c>
      <c r="BR48" s="120">
        <f t="shared" si="32"/>
        <v>5.0000000000000002E-5</v>
      </c>
      <c r="BS48" s="120">
        <f t="shared" si="33"/>
        <v>7.5000000000000007E-5</v>
      </c>
      <c r="BT48" s="120">
        <f t="shared" si="34"/>
        <v>1E-4</v>
      </c>
      <c r="BU48" s="120">
        <f t="shared" si="35"/>
        <v>1.25E-4</v>
      </c>
      <c r="BV48" s="120">
        <f t="shared" si="36"/>
        <v>3.7500000000000001E-4</v>
      </c>
    </row>
    <row r="49" spans="1:74" x14ac:dyDescent="0.2">
      <c r="A49" s="42">
        <v>42</v>
      </c>
      <c r="B49" s="43"/>
      <c r="C49" s="44"/>
      <c r="D49" s="168"/>
      <c r="E49" s="45"/>
      <c r="F49" s="47"/>
      <c r="G49" s="46"/>
      <c r="H49" s="165"/>
      <c r="I49" s="168"/>
      <c r="J49" s="49"/>
      <c r="K49" s="44"/>
      <c r="L49" s="49"/>
      <c r="M49" s="50"/>
      <c r="N49" s="67"/>
      <c r="O49" s="67"/>
      <c r="P49" s="59"/>
      <c r="Q49" s="109">
        <f t="shared" si="8"/>
        <v>0</v>
      </c>
      <c r="R49" s="110" t="str">
        <f>IFERROR((VLOOKUP(I49,'Lookup references'!$C$3:$E$6,3,FALSE)*J49)/1000,"")</f>
        <v/>
      </c>
      <c r="S49" s="110" t="str">
        <f>IFERROR((VLOOKUP(K49,'Lookup references'!$C$3:$E$6,3,FALSE)*L49)/1000,"")</f>
        <v/>
      </c>
      <c r="T49" s="111">
        <f t="shared" si="9"/>
        <v>0</v>
      </c>
      <c r="U49" s="49"/>
      <c r="V49" s="66"/>
      <c r="W49" s="49"/>
      <c r="X49" s="128"/>
      <c r="Y49" s="54"/>
      <c r="Z49" s="128"/>
      <c r="AA49" s="53"/>
      <c r="AB49" s="53"/>
      <c r="AC49" s="60"/>
      <c r="AD49" s="123">
        <f t="shared" ca="1" si="10"/>
        <v>43291</v>
      </c>
      <c r="AE49" s="124" t="str">
        <f ca="1">IF(AD49&gt;30,"Overdue","")</f>
        <v>Overdue</v>
      </c>
      <c r="AF49" s="123" t="e">
        <f>VLOOKUP(U49,'Lookup references'!$F$3:$I$8,4,FALSE)</f>
        <v>#N/A</v>
      </c>
      <c r="AG49" s="123" t="e">
        <f t="shared" ca="1" si="11"/>
        <v>#N/A</v>
      </c>
      <c r="AH49" s="123">
        <f>IF(B49="",0,1)</f>
        <v>0</v>
      </c>
      <c r="AI49" s="123" t="str">
        <f>IF(Y49="Red",1,"")</f>
        <v/>
      </c>
      <c r="AJ49" s="123" t="str">
        <f>IF(U49="Complete",H49,"")</f>
        <v/>
      </c>
      <c r="AK49" s="123">
        <f>IF($I49="Electricity",J49,0)</f>
        <v>0</v>
      </c>
      <c r="AL49" s="123">
        <f t="shared" si="12"/>
        <v>0</v>
      </c>
      <c r="AM49" s="123">
        <f t="shared" si="13"/>
        <v>0</v>
      </c>
      <c r="AN49" s="123">
        <f t="shared" si="14"/>
        <v>0</v>
      </c>
      <c r="AO49" s="9">
        <f t="shared" si="15"/>
        <v>0</v>
      </c>
      <c r="AP49" s="112">
        <f>IF(I49="Electricity",J49*V49,0)</f>
        <v>0</v>
      </c>
      <c r="AQ49" s="112">
        <f t="shared" si="16"/>
        <v>0</v>
      </c>
      <c r="AR49" s="112">
        <f t="shared" si="37"/>
        <v>0</v>
      </c>
      <c r="AS49" s="112">
        <f>IF(I49="Gas",J49*V49,0)</f>
        <v>0</v>
      </c>
      <c r="AT49" s="112">
        <f>IF(K49="Gas",L49*V49,0)</f>
        <v>0</v>
      </c>
      <c r="AU49" s="112">
        <f t="shared" si="38"/>
        <v>0</v>
      </c>
      <c r="AV49" s="112">
        <f t="shared" si="17"/>
        <v>0</v>
      </c>
      <c r="AW49" s="113">
        <f t="shared" si="18"/>
        <v>0</v>
      </c>
      <c r="AX49" s="112">
        <f t="shared" si="39"/>
        <v>0</v>
      </c>
      <c r="AY49" s="112">
        <f>IF(I49="Diesel",J49*V49,0)</f>
        <v>0</v>
      </c>
      <c r="AZ49" s="113">
        <f>IF(K49="Diesel",L49*V49,0)</f>
        <v>0</v>
      </c>
      <c r="BA49" s="113">
        <f t="shared" si="40"/>
        <v>0</v>
      </c>
      <c r="BB49" s="114">
        <f>VLOOKUP("Electricity",'Lookup references'!$C$3:$D$6,2,FALSE)*AR49</f>
        <v>0</v>
      </c>
      <c r="BC49" s="18">
        <f>VLOOKUP("Gas",'Lookup references'!$C$3:$D$6,2,FALSE)*AU49</f>
        <v>0</v>
      </c>
      <c r="BD49" s="18">
        <f>VLOOKUP("Petrol",'Lookup references'!$C$3:$D$6,2,FALSE)*AX49</f>
        <v>0</v>
      </c>
      <c r="BE49" s="18">
        <f>VLOOKUP("Diesel",'Lookup references'!$C$3:$D$6,2,FALSE)*BA49</f>
        <v>0</v>
      </c>
      <c r="BF49" s="18">
        <f>P49*V49</f>
        <v>0</v>
      </c>
      <c r="BG49" s="18">
        <f t="shared" si="19"/>
        <v>0</v>
      </c>
      <c r="BH49" s="18">
        <f t="shared" si="29"/>
        <v>0</v>
      </c>
      <c r="BI49" s="114">
        <f>BH49*V49</f>
        <v>0</v>
      </c>
      <c r="BJ49" s="114">
        <f t="shared" si="20"/>
        <v>0</v>
      </c>
      <c r="BK49" s="114">
        <f t="shared" si="21"/>
        <v>0</v>
      </c>
      <c r="BL49" s="114">
        <f t="shared" si="22"/>
        <v>0</v>
      </c>
      <c r="BM49" s="114">
        <f t="shared" si="23"/>
        <v>0</v>
      </c>
      <c r="BN49" s="114">
        <f t="shared" si="24"/>
        <v>0</v>
      </c>
      <c r="BO49" s="114">
        <f t="shared" si="30"/>
        <v>0</v>
      </c>
      <c r="BP49" s="119">
        <v>0.05</v>
      </c>
      <c r="BQ49" s="120">
        <f t="shared" si="31"/>
        <v>2.5000000000000001E-5</v>
      </c>
      <c r="BR49" s="120">
        <f t="shared" si="32"/>
        <v>5.0000000000000002E-5</v>
      </c>
      <c r="BS49" s="120">
        <f t="shared" si="33"/>
        <v>7.5000000000000007E-5</v>
      </c>
      <c r="BT49" s="120">
        <f t="shared" si="34"/>
        <v>1E-4</v>
      </c>
      <c r="BU49" s="120">
        <f t="shared" si="35"/>
        <v>1.25E-4</v>
      </c>
      <c r="BV49" s="120">
        <f t="shared" si="36"/>
        <v>3.7500000000000001E-4</v>
      </c>
    </row>
    <row r="50" spans="1:74" x14ac:dyDescent="0.2">
      <c r="A50" s="42">
        <v>43</v>
      </c>
      <c r="B50" s="43"/>
      <c r="C50" s="44"/>
      <c r="D50" s="168"/>
      <c r="E50" s="45"/>
      <c r="F50" s="47"/>
      <c r="G50" s="46"/>
      <c r="H50" s="165"/>
      <c r="I50" s="168"/>
      <c r="J50" s="49"/>
      <c r="K50" s="44"/>
      <c r="L50" s="49"/>
      <c r="M50" s="50"/>
      <c r="N50" s="67"/>
      <c r="O50" s="67"/>
      <c r="P50" s="59"/>
      <c r="Q50" s="109">
        <f t="shared" si="8"/>
        <v>0</v>
      </c>
      <c r="R50" s="110" t="str">
        <f>IFERROR((VLOOKUP(I50,'Lookup references'!$C$3:$E$6,3,FALSE)*J50)/1000,"")</f>
        <v/>
      </c>
      <c r="S50" s="110" t="str">
        <f>IFERROR((VLOOKUP(K50,'Lookup references'!$C$3:$E$6,3,FALSE)*L50)/1000,"")</f>
        <v/>
      </c>
      <c r="T50" s="111">
        <f t="shared" si="9"/>
        <v>0</v>
      </c>
      <c r="U50" s="49"/>
      <c r="V50" s="66"/>
      <c r="W50" s="49"/>
      <c r="X50" s="128"/>
      <c r="Y50" s="54"/>
      <c r="Z50" s="128"/>
      <c r="AA50" s="53"/>
      <c r="AB50" s="53"/>
      <c r="AC50" s="60"/>
      <c r="AD50" s="123">
        <f t="shared" ca="1" si="10"/>
        <v>43291</v>
      </c>
      <c r="AE50" s="124" t="str">
        <f ca="1">IF(AD50&gt;30,"Overdue","")</f>
        <v>Overdue</v>
      </c>
      <c r="AF50" s="123" t="e">
        <f>VLOOKUP(U50,'Lookup references'!$F$3:$I$8,4,FALSE)</f>
        <v>#N/A</v>
      </c>
      <c r="AG50" s="123" t="e">
        <f t="shared" ca="1" si="11"/>
        <v>#N/A</v>
      </c>
      <c r="AH50" s="123">
        <f>IF(B50="",0,1)</f>
        <v>0</v>
      </c>
      <c r="AI50" s="123" t="str">
        <f>IF(Y50="Red",1,"")</f>
        <v/>
      </c>
      <c r="AJ50" s="123" t="str">
        <f>IF(U50="Complete",H50,"")</f>
        <v/>
      </c>
      <c r="AK50" s="123">
        <f>IF($I50="Electricity",J50,0)</f>
        <v>0</v>
      </c>
      <c r="AL50" s="123">
        <f t="shared" si="12"/>
        <v>0</v>
      </c>
      <c r="AM50" s="123">
        <f t="shared" si="13"/>
        <v>0</v>
      </c>
      <c r="AN50" s="123">
        <f t="shared" si="14"/>
        <v>0</v>
      </c>
      <c r="AO50" s="9">
        <f t="shared" si="15"/>
        <v>0</v>
      </c>
      <c r="AP50" s="112">
        <f>IF(I50="Electricity",J50*V50,0)</f>
        <v>0</v>
      </c>
      <c r="AQ50" s="112">
        <f t="shared" si="16"/>
        <v>0</v>
      </c>
      <c r="AR50" s="112">
        <f t="shared" si="37"/>
        <v>0</v>
      </c>
      <c r="AS50" s="112">
        <f>IF(I50="Gas",J50*V50,0)</f>
        <v>0</v>
      </c>
      <c r="AT50" s="112">
        <f>IF(K50="Gas",L50*V50,0)</f>
        <v>0</v>
      </c>
      <c r="AU50" s="112">
        <f t="shared" si="38"/>
        <v>0</v>
      </c>
      <c r="AV50" s="112">
        <f t="shared" si="17"/>
        <v>0</v>
      </c>
      <c r="AW50" s="113">
        <f t="shared" si="18"/>
        <v>0</v>
      </c>
      <c r="AX50" s="112">
        <f t="shared" si="39"/>
        <v>0</v>
      </c>
      <c r="AY50" s="112">
        <f>IF(I50="Diesel",J50*V50,0)</f>
        <v>0</v>
      </c>
      <c r="AZ50" s="113">
        <f>IF(K50="Diesel",L50*V50,0)</f>
        <v>0</v>
      </c>
      <c r="BA50" s="113">
        <f t="shared" si="40"/>
        <v>0</v>
      </c>
      <c r="BB50" s="114">
        <f>VLOOKUP("Electricity",'Lookup references'!$C$3:$D$6,2,FALSE)*AR50</f>
        <v>0</v>
      </c>
      <c r="BC50" s="18">
        <f>VLOOKUP("Gas",'Lookup references'!$C$3:$D$6,2,FALSE)*AU50</f>
        <v>0</v>
      </c>
      <c r="BD50" s="18">
        <f>VLOOKUP("Petrol",'Lookup references'!$C$3:$D$6,2,FALSE)*AX50</f>
        <v>0</v>
      </c>
      <c r="BE50" s="18">
        <f>VLOOKUP("Diesel",'Lookup references'!$C$3:$D$6,2,FALSE)*BA50</f>
        <v>0</v>
      </c>
      <c r="BF50" s="18">
        <f>P50*V50</f>
        <v>0</v>
      </c>
      <c r="BG50" s="18">
        <f t="shared" si="19"/>
        <v>0</v>
      </c>
      <c r="BH50" s="18">
        <f t="shared" si="29"/>
        <v>0</v>
      </c>
      <c r="BI50" s="114">
        <f>BH50*V50</f>
        <v>0</v>
      </c>
      <c r="BJ50" s="114">
        <f t="shared" si="20"/>
        <v>0</v>
      </c>
      <c r="BK50" s="114">
        <f t="shared" si="21"/>
        <v>0</v>
      </c>
      <c r="BL50" s="114">
        <f t="shared" si="22"/>
        <v>0</v>
      </c>
      <c r="BM50" s="114">
        <f t="shared" si="23"/>
        <v>0</v>
      </c>
      <c r="BN50" s="114">
        <f t="shared" si="24"/>
        <v>0</v>
      </c>
      <c r="BO50" s="114">
        <f t="shared" si="30"/>
        <v>0</v>
      </c>
      <c r="BP50" s="119">
        <v>0.05</v>
      </c>
      <c r="BQ50" s="120">
        <f t="shared" si="31"/>
        <v>2.5000000000000001E-5</v>
      </c>
      <c r="BR50" s="120">
        <f t="shared" si="32"/>
        <v>5.0000000000000002E-5</v>
      </c>
      <c r="BS50" s="120">
        <f t="shared" si="33"/>
        <v>7.5000000000000007E-5</v>
      </c>
      <c r="BT50" s="120">
        <f t="shared" si="34"/>
        <v>1E-4</v>
      </c>
      <c r="BU50" s="120">
        <f t="shared" si="35"/>
        <v>1.25E-4</v>
      </c>
      <c r="BV50" s="120">
        <f t="shared" si="36"/>
        <v>3.7500000000000001E-4</v>
      </c>
    </row>
    <row r="51" spans="1:74" x14ac:dyDescent="0.2">
      <c r="A51" s="42">
        <v>44</v>
      </c>
      <c r="B51" s="43"/>
      <c r="C51" s="44"/>
      <c r="D51" s="168"/>
      <c r="E51" s="45"/>
      <c r="F51" s="47"/>
      <c r="G51" s="46"/>
      <c r="H51" s="165"/>
      <c r="I51" s="168"/>
      <c r="J51" s="49"/>
      <c r="K51" s="44"/>
      <c r="L51" s="49"/>
      <c r="M51" s="50"/>
      <c r="N51" s="67"/>
      <c r="O51" s="67"/>
      <c r="P51" s="59"/>
      <c r="Q51" s="109">
        <f t="shared" si="8"/>
        <v>0</v>
      </c>
      <c r="R51" s="110" t="str">
        <f>IFERROR((VLOOKUP(I51,'Lookup references'!$C$3:$E$6,3,FALSE)*J51)/1000,"")</f>
        <v/>
      </c>
      <c r="S51" s="110" t="str">
        <f>IFERROR((VLOOKUP(K51,'Lookup references'!$C$3:$E$6,3,FALSE)*L51)/1000,"")</f>
        <v/>
      </c>
      <c r="T51" s="111">
        <f t="shared" si="9"/>
        <v>0</v>
      </c>
      <c r="U51" s="49"/>
      <c r="V51" s="66"/>
      <c r="W51" s="49"/>
      <c r="X51" s="128"/>
      <c r="Y51" s="54"/>
      <c r="Z51" s="128"/>
      <c r="AA51" s="53"/>
      <c r="AB51" s="53"/>
      <c r="AC51" s="60"/>
      <c r="AD51" s="123">
        <f t="shared" ca="1" si="10"/>
        <v>43291</v>
      </c>
      <c r="AE51" s="124" t="str">
        <f ca="1">IF(AD51&gt;30,"Overdue","")</f>
        <v>Overdue</v>
      </c>
      <c r="AF51" s="123" t="e">
        <f>VLOOKUP(U51,'Lookup references'!$F$3:$I$8,4,FALSE)</f>
        <v>#N/A</v>
      </c>
      <c r="AG51" s="123" t="e">
        <f t="shared" ca="1" si="11"/>
        <v>#N/A</v>
      </c>
      <c r="AH51" s="123">
        <f>IF(B51="",0,1)</f>
        <v>0</v>
      </c>
      <c r="AI51" s="123" t="str">
        <f>IF(Y51="Red",1,"")</f>
        <v/>
      </c>
      <c r="AJ51" s="123" t="str">
        <f>IF(U51="Complete",H51,"")</f>
        <v/>
      </c>
      <c r="AK51" s="123">
        <f>IF($I51="Electricity",J51,0)</f>
        <v>0</v>
      </c>
      <c r="AL51" s="123">
        <f t="shared" si="12"/>
        <v>0</v>
      </c>
      <c r="AM51" s="123">
        <f t="shared" si="13"/>
        <v>0</v>
      </c>
      <c r="AN51" s="123">
        <f t="shared" si="14"/>
        <v>0</v>
      </c>
      <c r="AO51" s="9">
        <f t="shared" si="15"/>
        <v>0</v>
      </c>
      <c r="AP51" s="112">
        <f>IF(I51="Electricity",J51*V51,0)</f>
        <v>0</v>
      </c>
      <c r="AQ51" s="112">
        <f t="shared" si="16"/>
        <v>0</v>
      </c>
      <c r="AR51" s="112">
        <f t="shared" si="37"/>
        <v>0</v>
      </c>
      <c r="AS51" s="112">
        <f>IF(I51="Gas",J51*V51,0)</f>
        <v>0</v>
      </c>
      <c r="AT51" s="112">
        <f>IF(K51="Gas",L51*V51,0)</f>
        <v>0</v>
      </c>
      <c r="AU51" s="112">
        <f t="shared" si="38"/>
        <v>0</v>
      </c>
      <c r="AV51" s="112">
        <f t="shared" si="17"/>
        <v>0</v>
      </c>
      <c r="AW51" s="113">
        <f t="shared" si="18"/>
        <v>0</v>
      </c>
      <c r="AX51" s="112">
        <f t="shared" si="39"/>
        <v>0</v>
      </c>
      <c r="AY51" s="112">
        <f>IF(I51="Diesel",J51*V51,0)</f>
        <v>0</v>
      </c>
      <c r="AZ51" s="113">
        <f>IF(K51="Diesel",L51*V51,0)</f>
        <v>0</v>
      </c>
      <c r="BA51" s="113">
        <f t="shared" si="40"/>
        <v>0</v>
      </c>
      <c r="BB51" s="114">
        <f>VLOOKUP("Electricity",'Lookup references'!$C$3:$D$6,2,FALSE)*AR51</f>
        <v>0</v>
      </c>
      <c r="BC51" s="18">
        <f>VLOOKUP("Gas",'Lookup references'!$C$3:$D$6,2,FALSE)*AU51</f>
        <v>0</v>
      </c>
      <c r="BD51" s="18">
        <f>VLOOKUP("Petrol",'Lookup references'!$C$3:$D$6,2,FALSE)*AX51</f>
        <v>0</v>
      </c>
      <c r="BE51" s="18">
        <f>VLOOKUP("Diesel",'Lookup references'!$C$3:$D$6,2,FALSE)*BA51</f>
        <v>0</v>
      </c>
      <c r="BF51" s="18">
        <f>P51*V51</f>
        <v>0</v>
      </c>
      <c r="BG51" s="18">
        <f t="shared" si="19"/>
        <v>0</v>
      </c>
      <c r="BH51" s="18">
        <f t="shared" si="29"/>
        <v>0</v>
      </c>
      <c r="BI51" s="114">
        <f>BH51*V51</f>
        <v>0</v>
      </c>
      <c r="BJ51" s="114">
        <f t="shared" si="20"/>
        <v>0</v>
      </c>
      <c r="BK51" s="114">
        <f t="shared" si="21"/>
        <v>0</v>
      </c>
      <c r="BL51" s="114">
        <f t="shared" si="22"/>
        <v>0</v>
      </c>
      <c r="BM51" s="114">
        <f t="shared" si="23"/>
        <v>0</v>
      </c>
      <c r="BN51" s="114">
        <f t="shared" si="24"/>
        <v>0</v>
      </c>
      <c r="BO51" s="114">
        <f t="shared" si="30"/>
        <v>0</v>
      </c>
      <c r="BP51" s="119">
        <v>0.05</v>
      </c>
      <c r="BQ51" s="120">
        <f t="shared" si="31"/>
        <v>2.5000000000000001E-5</v>
      </c>
      <c r="BR51" s="120">
        <f t="shared" si="32"/>
        <v>5.0000000000000002E-5</v>
      </c>
      <c r="BS51" s="120">
        <f t="shared" si="33"/>
        <v>7.5000000000000007E-5</v>
      </c>
      <c r="BT51" s="120">
        <f t="shared" si="34"/>
        <v>1E-4</v>
      </c>
      <c r="BU51" s="120">
        <f t="shared" si="35"/>
        <v>1.25E-4</v>
      </c>
      <c r="BV51" s="120">
        <f t="shared" si="36"/>
        <v>3.7500000000000001E-4</v>
      </c>
    </row>
    <row r="52" spans="1:74" x14ac:dyDescent="0.2">
      <c r="A52" s="42">
        <v>45</v>
      </c>
      <c r="B52" s="127"/>
      <c r="C52" s="44"/>
      <c r="D52" s="168"/>
      <c r="E52" s="45"/>
      <c r="F52" s="47"/>
      <c r="G52" s="46"/>
      <c r="H52" s="165"/>
      <c r="I52" s="168"/>
      <c r="J52" s="49"/>
      <c r="K52" s="44"/>
      <c r="L52" s="49"/>
      <c r="M52" s="50"/>
      <c r="N52" s="67"/>
      <c r="O52" s="67"/>
      <c r="P52" s="59"/>
      <c r="Q52" s="109">
        <f t="shared" si="8"/>
        <v>0</v>
      </c>
      <c r="R52" s="110" t="str">
        <f>IFERROR((VLOOKUP(I52,'Lookup references'!$C$3:$E$6,3,FALSE)*J52)/1000,"")</f>
        <v/>
      </c>
      <c r="S52" s="110" t="str">
        <f>IFERROR((VLOOKUP(K52,'Lookup references'!$C$3:$E$6,3,FALSE)*L52)/1000,"")</f>
        <v/>
      </c>
      <c r="T52" s="111">
        <f t="shared" si="9"/>
        <v>0</v>
      </c>
      <c r="U52" s="49"/>
      <c r="V52" s="66"/>
      <c r="W52" s="49"/>
      <c r="X52" s="128"/>
      <c r="Y52" s="132"/>
      <c r="Z52" s="53"/>
      <c r="AA52" s="53"/>
      <c r="AB52" s="53"/>
      <c r="AC52" s="60"/>
      <c r="AD52" s="123">
        <f t="shared" ca="1" si="10"/>
        <v>43291</v>
      </c>
      <c r="AE52" s="124" t="str">
        <f ca="1">IF(AD52&gt;30,"Overdue","")</f>
        <v>Overdue</v>
      </c>
      <c r="AF52" s="123" t="e">
        <f>VLOOKUP(U52,'Lookup references'!$F$3:$I$8,4,FALSE)</f>
        <v>#N/A</v>
      </c>
      <c r="AG52" s="123" t="e">
        <f t="shared" ca="1" si="11"/>
        <v>#N/A</v>
      </c>
      <c r="AH52" s="123">
        <f>IF(B52="",0,1)</f>
        <v>0</v>
      </c>
      <c r="AI52" s="123" t="str">
        <f>IF(Y52="Red",1,"")</f>
        <v/>
      </c>
      <c r="AJ52" s="123" t="str">
        <f>IF(U52="Complete",H52,"")</f>
        <v/>
      </c>
      <c r="AK52" s="123">
        <f>IF($I52="Electricity",J52,0)</f>
        <v>0</v>
      </c>
      <c r="AL52" s="123">
        <f t="shared" si="12"/>
        <v>0</v>
      </c>
      <c r="AM52" s="123">
        <f t="shared" si="13"/>
        <v>0</v>
      </c>
      <c r="AN52" s="123">
        <f t="shared" si="14"/>
        <v>0</v>
      </c>
      <c r="AO52" s="9">
        <f t="shared" si="15"/>
        <v>0</v>
      </c>
      <c r="AP52" s="112">
        <f>IF(I52="Electricity",J52*V52,0)</f>
        <v>0</v>
      </c>
      <c r="AQ52" s="112">
        <f t="shared" si="16"/>
        <v>0</v>
      </c>
      <c r="AR52" s="112">
        <f t="shared" si="37"/>
        <v>0</v>
      </c>
      <c r="AS52" s="112">
        <f>IF(I52="Gas",J52*V52,0)</f>
        <v>0</v>
      </c>
      <c r="AT52" s="112">
        <f>IF(K52="Gas",L52*V52,0)</f>
        <v>0</v>
      </c>
      <c r="AU52" s="112">
        <f t="shared" si="38"/>
        <v>0</v>
      </c>
      <c r="AV52" s="112">
        <f t="shared" si="17"/>
        <v>0</v>
      </c>
      <c r="AW52" s="113">
        <f t="shared" si="18"/>
        <v>0</v>
      </c>
      <c r="AX52" s="112">
        <f t="shared" si="39"/>
        <v>0</v>
      </c>
      <c r="AY52" s="112">
        <f>IF(I52="Diesel",J52*V52,0)</f>
        <v>0</v>
      </c>
      <c r="AZ52" s="113">
        <f>IF(K52="Diesel",L52*V52,0)</f>
        <v>0</v>
      </c>
      <c r="BA52" s="113">
        <f t="shared" si="40"/>
        <v>0</v>
      </c>
      <c r="BB52" s="114">
        <f>VLOOKUP("Electricity",'Lookup references'!$C$3:$D$6,2,FALSE)*AR52</f>
        <v>0</v>
      </c>
      <c r="BC52" s="18">
        <f>VLOOKUP("Gas",'Lookup references'!$C$3:$D$6,2,FALSE)*AU52</f>
        <v>0</v>
      </c>
      <c r="BD52" s="18">
        <f>VLOOKUP("Petrol",'Lookup references'!$C$3:$D$6,2,FALSE)*AX52</f>
        <v>0</v>
      </c>
      <c r="BE52" s="18">
        <f>VLOOKUP("Diesel",'Lookup references'!$C$3:$D$6,2,FALSE)*BA52</f>
        <v>0</v>
      </c>
      <c r="BF52" s="18">
        <f>P52*V52</f>
        <v>0</v>
      </c>
      <c r="BG52" s="18">
        <f t="shared" si="19"/>
        <v>0</v>
      </c>
      <c r="BH52" s="18">
        <f t="shared" si="29"/>
        <v>0</v>
      </c>
      <c r="BI52" s="114">
        <f>BH52*V52</f>
        <v>0</v>
      </c>
      <c r="BJ52" s="114">
        <f t="shared" si="20"/>
        <v>0</v>
      </c>
      <c r="BK52" s="114">
        <f t="shared" si="21"/>
        <v>0</v>
      </c>
      <c r="BL52" s="114">
        <f t="shared" si="22"/>
        <v>0</v>
      </c>
      <c r="BM52" s="114">
        <f t="shared" si="23"/>
        <v>0</v>
      </c>
      <c r="BN52" s="114">
        <f t="shared" si="24"/>
        <v>0</v>
      </c>
      <c r="BO52" s="114">
        <f t="shared" si="30"/>
        <v>0</v>
      </c>
      <c r="BP52" s="119">
        <v>0.05</v>
      </c>
      <c r="BQ52" s="120">
        <f t="shared" si="31"/>
        <v>2.5000000000000001E-5</v>
      </c>
      <c r="BR52" s="120">
        <f t="shared" si="32"/>
        <v>5.0000000000000002E-5</v>
      </c>
      <c r="BS52" s="120">
        <f t="shared" si="33"/>
        <v>7.5000000000000007E-5</v>
      </c>
      <c r="BT52" s="120">
        <f t="shared" si="34"/>
        <v>1E-4</v>
      </c>
      <c r="BU52" s="120">
        <f t="shared" si="35"/>
        <v>1.25E-4</v>
      </c>
      <c r="BV52" s="120">
        <f t="shared" si="36"/>
        <v>3.7500000000000001E-4</v>
      </c>
    </row>
    <row r="53" spans="1:74" x14ac:dyDescent="0.2">
      <c r="A53" s="42">
        <v>46</v>
      </c>
      <c r="B53" s="43"/>
      <c r="C53" s="44"/>
      <c r="D53" s="168"/>
      <c r="E53" s="45"/>
      <c r="F53" s="47"/>
      <c r="G53" s="46"/>
      <c r="H53" s="165"/>
      <c r="I53" s="168"/>
      <c r="J53" s="49"/>
      <c r="K53" s="44"/>
      <c r="L53" s="49"/>
      <c r="M53" s="50"/>
      <c r="N53" s="67"/>
      <c r="O53" s="67"/>
      <c r="P53" s="59"/>
      <c r="Q53" s="109">
        <f t="shared" si="8"/>
        <v>0</v>
      </c>
      <c r="R53" s="110" t="str">
        <f>IFERROR((VLOOKUP(I53,'Lookup references'!$C$3:$E$6,3,FALSE)*J53)/1000,"")</f>
        <v/>
      </c>
      <c r="S53" s="110" t="str">
        <f>IFERROR((VLOOKUP(K53,'Lookup references'!$C$3:$E$6,3,FALSE)*L53)/1000,"")</f>
        <v/>
      </c>
      <c r="T53" s="111">
        <f t="shared" si="9"/>
        <v>0</v>
      </c>
      <c r="U53" s="49"/>
      <c r="V53" s="66"/>
      <c r="W53" s="49"/>
      <c r="X53" s="53"/>
      <c r="Y53" s="54"/>
      <c r="Z53" s="128"/>
      <c r="AA53" s="53"/>
      <c r="AB53" s="53"/>
      <c r="AC53" s="60"/>
      <c r="AD53" s="123">
        <f t="shared" ca="1" si="10"/>
        <v>43291</v>
      </c>
      <c r="AE53" s="124" t="str">
        <f ca="1">IF(AD53&gt;30,"Overdue","")</f>
        <v>Overdue</v>
      </c>
      <c r="AF53" s="123" t="e">
        <f>VLOOKUP(U53,'Lookup references'!$F$3:$I$8,4,FALSE)</f>
        <v>#N/A</v>
      </c>
      <c r="AG53" s="123" t="e">
        <f t="shared" ca="1" si="11"/>
        <v>#N/A</v>
      </c>
      <c r="AH53" s="123">
        <f>IF(B53="",0,1)</f>
        <v>0</v>
      </c>
      <c r="AI53" s="123" t="str">
        <f>IF(Y53="Red",1,"")</f>
        <v/>
      </c>
      <c r="AJ53" s="123" t="str">
        <f>IF(U53="Complete",H53,"")</f>
        <v/>
      </c>
      <c r="AK53" s="123">
        <f>IF($I53="Electricity",J53,0)</f>
        <v>0</v>
      </c>
      <c r="AL53" s="123">
        <f t="shared" si="12"/>
        <v>0</v>
      </c>
      <c r="AM53" s="123">
        <f t="shared" si="13"/>
        <v>0</v>
      </c>
      <c r="AN53" s="123">
        <f t="shared" si="14"/>
        <v>0</v>
      </c>
      <c r="AO53" s="9">
        <f t="shared" si="15"/>
        <v>0</v>
      </c>
      <c r="AP53" s="112">
        <f>IF(I53="Electricity",J53*V53,0)</f>
        <v>0</v>
      </c>
      <c r="AQ53" s="112">
        <f t="shared" si="16"/>
        <v>0</v>
      </c>
      <c r="AR53" s="112">
        <f t="shared" si="37"/>
        <v>0</v>
      </c>
      <c r="AS53" s="112">
        <f>IF(I53="Gas",J53*V53,0)</f>
        <v>0</v>
      </c>
      <c r="AT53" s="112">
        <f>IF(K53="Gas",L53*V53,0)</f>
        <v>0</v>
      </c>
      <c r="AU53" s="112">
        <f t="shared" si="38"/>
        <v>0</v>
      </c>
      <c r="AV53" s="112">
        <f t="shared" si="17"/>
        <v>0</v>
      </c>
      <c r="AW53" s="113">
        <f t="shared" si="18"/>
        <v>0</v>
      </c>
      <c r="AX53" s="112">
        <f t="shared" si="39"/>
        <v>0</v>
      </c>
      <c r="AY53" s="112">
        <f>IF(I53="Diesel",J53*V53,0)</f>
        <v>0</v>
      </c>
      <c r="AZ53" s="113">
        <f>IF(K53="Diesel",L53*V53,0)</f>
        <v>0</v>
      </c>
      <c r="BA53" s="113">
        <f t="shared" si="40"/>
        <v>0</v>
      </c>
      <c r="BB53" s="114">
        <f>VLOOKUP("Electricity",'Lookup references'!$C$3:$D$6,2,FALSE)*AR53</f>
        <v>0</v>
      </c>
      <c r="BC53" s="18">
        <f>VLOOKUP("Gas",'Lookup references'!$C$3:$D$6,2,FALSE)*AU53</f>
        <v>0</v>
      </c>
      <c r="BD53" s="18">
        <f>VLOOKUP("Petrol",'Lookup references'!$C$3:$D$6,2,FALSE)*AX53</f>
        <v>0</v>
      </c>
      <c r="BE53" s="18">
        <f>VLOOKUP("Diesel",'Lookup references'!$C$3:$D$6,2,FALSE)*BA53</f>
        <v>0</v>
      </c>
      <c r="BF53" s="18">
        <f>P53*V53</f>
        <v>0</v>
      </c>
      <c r="BG53" s="18">
        <f t="shared" si="19"/>
        <v>0</v>
      </c>
      <c r="BH53" s="18">
        <f t="shared" si="29"/>
        <v>0</v>
      </c>
      <c r="BI53" s="114">
        <f>BH53*V53</f>
        <v>0</v>
      </c>
      <c r="BJ53" s="114">
        <f t="shared" si="20"/>
        <v>0</v>
      </c>
      <c r="BK53" s="114">
        <f t="shared" si="21"/>
        <v>0</v>
      </c>
      <c r="BL53" s="114">
        <f t="shared" si="22"/>
        <v>0</v>
      </c>
      <c r="BM53" s="114">
        <f t="shared" si="23"/>
        <v>0</v>
      </c>
      <c r="BN53" s="114">
        <f t="shared" si="24"/>
        <v>0</v>
      </c>
      <c r="BO53" s="114">
        <f t="shared" si="30"/>
        <v>0</v>
      </c>
      <c r="BP53" s="119">
        <v>0.05</v>
      </c>
      <c r="BQ53" s="120">
        <f t="shared" si="31"/>
        <v>2.5000000000000001E-5</v>
      </c>
      <c r="BR53" s="120">
        <f t="shared" si="32"/>
        <v>5.0000000000000002E-5</v>
      </c>
      <c r="BS53" s="120">
        <f t="shared" si="33"/>
        <v>7.5000000000000007E-5</v>
      </c>
      <c r="BT53" s="120">
        <f t="shared" si="34"/>
        <v>1E-4</v>
      </c>
      <c r="BU53" s="120">
        <f t="shared" si="35"/>
        <v>1.25E-4</v>
      </c>
      <c r="BV53" s="120">
        <f t="shared" si="36"/>
        <v>3.7500000000000001E-4</v>
      </c>
    </row>
    <row r="54" spans="1:74" x14ac:dyDescent="0.2">
      <c r="A54" s="42">
        <v>47</v>
      </c>
      <c r="B54" s="43"/>
      <c r="C54" s="44"/>
      <c r="D54" s="168"/>
      <c r="E54" s="45"/>
      <c r="F54" s="47"/>
      <c r="G54" s="46"/>
      <c r="H54" s="165"/>
      <c r="I54" s="168"/>
      <c r="J54" s="49"/>
      <c r="K54" s="44"/>
      <c r="L54" s="49"/>
      <c r="M54" s="50"/>
      <c r="N54" s="67"/>
      <c r="O54" s="67"/>
      <c r="P54" s="59"/>
      <c r="Q54" s="109">
        <f t="shared" si="8"/>
        <v>0</v>
      </c>
      <c r="R54" s="110" t="str">
        <f>IFERROR((VLOOKUP(I54,'Lookup references'!$C$3:$E$6,3,FALSE)*J54)/1000,"")</f>
        <v/>
      </c>
      <c r="S54" s="110" t="str">
        <f>IFERROR((VLOOKUP(K54,'Lookup references'!$C$3:$E$6,3,FALSE)*L54)/1000,"")</f>
        <v/>
      </c>
      <c r="T54" s="111">
        <f t="shared" si="9"/>
        <v>0</v>
      </c>
      <c r="U54" s="139"/>
      <c r="V54" s="66"/>
      <c r="W54" s="51"/>
      <c r="X54" s="128"/>
      <c r="Y54" s="54"/>
      <c r="Z54" s="128"/>
      <c r="AA54" s="53"/>
      <c r="AB54" s="53"/>
      <c r="AC54" s="60"/>
      <c r="AD54" s="123">
        <f t="shared" ca="1" si="10"/>
        <v>43291</v>
      </c>
      <c r="AE54" s="124" t="str">
        <f ca="1">IF(AD54&gt;30,"Overdue","")</f>
        <v>Overdue</v>
      </c>
      <c r="AF54" s="123" t="e">
        <f>VLOOKUP(U54,'Lookup references'!$F$3:$I$8,4,FALSE)</f>
        <v>#N/A</v>
      </c>
      <c r="AG54" s="123" t="e">
        <f t="shared" ca="1" si="11"/>
        <v>#N/A</v>
      </c>
      <c r="AH54" s="123">
        <f>IF(B54="",0,1)</f>
        <v>0</v>
      </c>
      <c r="AI54" s="123" t="str">
        <f>IF(Y54="Red",1,"")</f>
        <v/>
      </c>
      <c r="AJ54" s="123" t="str">
        <f>IF(U54="Complete",H54,"")</f>
        <v/>
      </c>
      <c r="AK54" s="123">
        <f>IF($I54="Electricity",J54,0)</f>
        <v>0</v>
      </c>
      <c r="AL54" s="123">
        <f t="shared" si="12"/>
        <v>0</v>
      </c>
      <c r="AM54" s="123">
        <f t="shared" si="13"/>
        <v>0</v>
      </c>
      <c r="AN54" s="123">
        <f t="shared" si="14"/>
        <v>0</v>
      </c>
      <c r="AO54" s="9">
        <f t="shared" si="15"/>
        <v>0</v>
      </c>
      <c r="AP54" s="112">
        <f>IF(I54="Electricity",J54*V54,0)</f>
        <v>0</v>
      </c>
      <c r="AQ54" s="112">
        <f t="shared" si="16"/>
        <v>0</v>
      </c>
      <c r="AR54" s="112">
        <f t="shared" si="37"/>
        <v>0</v>
      </c>
      <c r="AS54" s="112">
        <f>IF(I54="Gas",J54*V54,0)</f>
        <v>0</v>
      </c>
      <c r="AT54" s="112">
        <f>IF(K54="Gas",L54*V54,0)</f>
        <v>0</v>
      </c>
      <c r="AU54" s="112">
        <f t="shared" si="38"/>
        <v>0</v>
      </c>
      <c r="AV54" s="112">
        <f t="shared" si="17"/>
        <v>0</v>
      </c>
      <c r="AW54" s="113">
        <f t="shared" si="18"/>
        <v>0</v>
      </c>
      <c r="AX54" s="112">
        <f t="shared" si="39"/>
        <v>0</v>
      </c>
      <c r="AY54" s="112">
        <f>IF(I54="Diesel",J54*V54,0)</f>
        <v>0</v>
      </c>
      <c r="AZ54" s="113">
        <f>IF(K54="Diesel",L54*V54,0)</f>
        <v>0</v>
      </c>
      <c r="BA54" s="113">
        <f t="shared" si="40"/>
        <v>0</v>
      </c>
      <c r="BB54" s="114">
        <f>VLOOKUP("Electricity",'Lookup references'!$C$3:$D$6,2,FALSE)*AR54</f>
        <v>0</v>
      </c>
      <c r="BC54" s="18">
        <f>VLOOKUP("Gas",'Lookup references'!$C$3:$D$6,2,FALSE)*AU54</f>
        <v>0</v>
      </c>
      <c r="BD54" s="18">
        <f>VLOOKUP("Petrol",'Lookup references'!$C$3:$D$6,2,FALSE)*AX54</f>
        <v>0</v>
      </c>
      <c r="BE54" s="18">
        <f>VLOOKUP("Diesel",'Lookup references'!$C$3:$D$6,2,FALSE)*BA54</f>
        <v>0</v>
      </c>
      <c r="BF54" s="18">
        <f>P54*V54</f>
        <v>0</v>
      </c>
      <c r="BG54" s="18">
        <f t="shared" si="19"/>
        <v>0</v>
      </c>
      <c r="BH54" s="18">
        <f t="shared" si="29"/>
        <v>0</v>
      </c>
      <c r="BI54" s="114">
        <f>BH54*V54</f>
        <v>0</v>
      </c>
      <c r="BJ54" s="114">
        <f t="shared" si="20"/>
        <v>0</v>
      </c>
      <c r="BK54" s="114">
        <f t="shared" si="21"/>
        <v>0</v>
      </c>
      <c r="BL54" s="114">
        <f t="shared" si="22"/>
        <v>0</v>
      </c>
      <c r="BM54" s="114">
        <f t="shared" si="23"/>
        <v>0</v>
      </c>
      <c r="BN54" s="114">
        <f t="shared" si="24"/>
        <v>0</v>
      </c>
      <c r="BO54" s="114">
        <f t="shared" si="30"/>
        <v>0</v>
      </c>
      <c r="BP54" s="119">
        <v>0.05</v>
      </c>
      <c r="BQ54" s="120">
        <f t="shared" si="31"/>
        <v>2.5000000000000001E-5</v>
      </c>
      <c r="BR54" s="120">
        <f t="shared" si="32"/>
        <v>5.0000000000000002E-5</v>
      </c>
      <c r="BS54" s="120">
        <f t="shared" si="33"/>
        <v>7.5000000000000007E-5</v>
      </c>
      <c r="BT54" s="120">
        <f t="shared" si="34"/>
        <v>1E-4</v>
      </c>
      <c r="BU54" s="120">
        <f t="shared" si="35"/>
        <v>1.25E-4</v>
      </c>
      <c r="BV54" s="120">
        <f t="shared" si="36"/>
        <v>3.7500000000000001E-4</v>
      </c>
    </row>
    <row r="55" spans="1:74" x14ac:dyDescent="0.2">
      <c r="A55" s="42">
        <v>48</v>
      </c>
      <c r="B55" s="43"/>
      <c r="C55" s="44"/>
      <c r="D55" s="168"/>
      <c r="E55" s="45"/>
      <c r="F55" s="47"/>
      <c r="G55" s="46"/>
      <c r="H55" s="166"/>
      <c r="I55" s="169"/>
      <c r="J55" s="49"/>
      <c r="K55" s="44"/>
      <c r="L55" s="49"/>
      <c r="M55" s="50"/>
      <c r="N55" s="67"/>
      <c r="O55" s="67"/>
      <c r="P55" s="59"/>
      <c r="Q55" s="109">
        <f t="shared" si="8"/>
        <v>0</v>
      </c>
      <c r="R55" s="110" t="str">
        <f>IFERROR((VLOOKUP(I55,'Lookup references'!$C$3:$E$6,3,FALSE)*J55)/1000,"")</f>
        <v/>
      </c>
      <c r="S55" s="110" t="str">
        <f>IFERROR((VLOOKUP(K55,'Lookup references'!$C$3:$E$6,3,FALSE)*L55)/1000,"")</f>
        <v/>
      </c>
      <c r="T55" s="111">
        <f t="shared" si="9"/>
        <v>0</v>
      </c>
      <c r="U55" s="139"/>
      <c r="V55" s="66"/>
      <c r="W55" s="49"/>
      <c r="X55" s="53"/>
      <c r="Y55" s="54"/>
      <c r="Z55" s="53"/>
      <c r="AA55" s="53"/>
      <c r="AB55" s="53"/>
      <c r="AC55" s="60"/>
      <c r="AD55" s="123">
        <f t="shared" ca="1" si="10"/>
        <v>43291</v>
      </c>
      <c r="AE55" s="124" t="str">
        <f ca="1">IF(AD55&gt;30,"Overdue","")</f>
        <v>Overdue</v>
      </c>
      <c r="AF55" s="123" t="e">
        <f>VLOOKUP(U55,'Lookup references'!$F$3:$I$8,4,FALSE)</f>
        <v>#N/A</v>
      </c>
      <c r="AG55" s="123" t="e">
        <f t="shared" ca="1" si="11"/>
        <v>#N/A</v>
      </c>
      <c r="AH55" s="123">
        <f>IF(B55="",0,1)</f>
        <v>0</v>
      </c>
      <c r="AI55" s="123" t="str">
        <f>IF(Y55="Red",1,"")</f>
        <v/>
      </c>
      <c r="AJ55" s="123" t="str">
        <f>IF(U55="Complete",H55,"")</f>
        <v/>
      </c>
      <c r="AK55" s="123">
        <f>IF($I55="Electricity",J55,0)</f>
        <v>0</v>
      </c>
      <c r="AL55" s="123">
        <f t="shared" si="12"/>
        <v>0</v>
      </c>
      <c r="AM55" s="123">
        <f t="shared" si="13"/>
        <v>0</v>
      </c>
      <c r="AN55" s="123">
        <f t="shared" si="14"/>
        <v>0</v>
      </c>
      <c r="AO55" s="9">
        <f t="shared" si="15"/>
        <v>0</v>
      </c>
      <c r="AP55" s="112">
        <f>IF(I55="Electricity",J55*V55,0)</f>
        <v>0</v>
      </c>
      <c r="AQ55" s="112">
        <f t="shared" si="16"/>
        <v>0</v>
      </c>
      <c r="AR55" s="112">
        <f t="shared" si="37"/>
        <v>0</v>
      </c>
      <c r="AS55" s="112">
        <f>IF(I55="Gas",J55*V55,0)</f>
        <v>0</v>
      </c>
      <c r="AT55" s="112">
        <f>IF(K55="Gas",L55*V55,0)</f>
        <v>0</v>
      </c>
      <c r="AU55" s="112">
        <f t="shared" si="38"/>
        <v>0</v>
      </c>
      <c r="AV55" s="112">
        <f t="shared" si="17"/>
        <v>0</v>
      </c>
      <c r="AW55" s="113">
        <f t="shared" si="18"/>
        <v>0</v>
      </c>
      <c r="AX55" s="112">
        <f t="shared" si="39"/>
        <v>0</v>
      </c>
      <c r="AY55" s="112">
        <f>IF(I55="Diesel",J55*V55,0)</f>
        <v>0</v>
      </c>
      <c r="AZ55" s="113">
        <f>IF(K55="Diesel",L55*V55,0)</f>
        <v>0</v>
      </c>
      <c r="BA55" s="113">
        <f t="shared" si="40"/>
        <v>0</v>
      </c>
      <c r="BB55" s="114">
        <f>VLOOKUP("Electricity",'Lookup references'!$C$3:$D$6,2,FALSE)*AR55</f>
        <v>0</v>
      </c>
      <c r="BC55" s="18">
        <f>VLOOKUP("Gas",'Lookup references'!$C$3:$D$6,2,FALSE)*AU55</f>
        <v>0</v>
      </c>
      <c r="BD55" s="18">
        <f>VLOOKUP("Petrol",'Lookup references'!$C$3:$D$6,2,FALSE)*AX55</f>
        <v>0</v>
      </c>
      <c r="BE55" s="18">
        <f>VLOOKUP("Diesel",'Lookup references'!$C$3:$D$6,2,FALSE)*BA55</f>
        <v>0</v>
      </c>
      <c r="BF55" s="18">
        <f>P55*V55</f>
        <v>0</v>
      </c>
      <c r="BG55" s="18">
        <f t="shared" si="19"/>
        <v>0</v>
      </c>
      <c r="BH55" s="18">
        <f t="shared" si="29"/>
        <v>0</v>
      </c>
      <c r="BI55" s="114">
        <f>BH55*V55</f>
        <v>0</v>
      </c>
      <c r="BJ55" s="114">
        <f t="shared" si="20"/>
        <v>0</v>
      </c>
      <c r="BK55" s="114">
        <f t="shared" si="21"/>
        <v>0</v>
      </c>
      <c r="BL55" s="114">
        <f t="shared" si="22"/>
        <v>0</v>
      </c>
      <c r="BM55" s="114">
        <f t="shared" si="23"/>
        <v>0</v>
      </c>
      <c r="BN55" s="114">
        <f t="shared" si="24"/>
        <v>0</v>
      </c>
      <c r="BO55" s="114">
        <f t="shared" si="30"/>
        <v>0</v>
      </c>
      <c r="BP55" s="119">
        <v>0.05</v>
      </c>
      <c r="BQ55" s="120">
        <f t="shared" si="31"/>
        <v>2.5000000000000001E-5</v>
      </c>
      <c r="BR55" s="120">
        <f t="shared" si="32"/>
        <v>5.0000000000000002E-5</v>
      </c>
      <c r="BS55" s="120">
        <f t="shared" si="33"/>
        <v>7.5000000000000007E-5</v>
      </c>
      <c r="BT55" s="120">
        <f t="shared" si="34"/>
        <v>1E-4</v>
      </c>
      <c r="BU55" s="120">
        <f t="shared" si="35"/>
        <v>1.25E-4</v>
      </c>
      <c r="BV55" s="120">
        <f t="shared" si="36"/>
        <v>3.7500000000000001E-4</v>
      </c>
    </row>
    <row r="56" spans="1:74" x14ac:dyDescent="0.2">
      <c r="A56" s="42">
        <v>49</v>
      </c>
      <c r="B56" s="127"/>
      <c r="C56" s="44"/>
      <c r="D56" s="140"/>
      <c r="E56" s="135"/>
      <c r="F56" s="135"/>
      <c r="G56" s="135"/>
      <c r="H56" s="140"/>
      <c r="I56" s="140"/>
      <c r="J56" s="136"/>
      <c r="K56" s="135"/>
      <c r="L56" s="136"/>
      <c r="M56" s="50"/>
      <c r="N56" s="67"/>
      <c r="O56" s="67"/>
      <c r="P56" s="59"/>
      <c r="Q56" s="109">
        <f t="shared" si="8"/>
        <v>0</v>
      </c>
      <c r="R56" s="110" t="str">
        <f>IFERROR((VLOOKUP(I56,'Lookup references'!$C$3:$E$6,3,FALSE)*J56)/1000,"")</f>
        <v/>
      </c>
      <c r="S56" s="110" t="str">
        <f>IFERROR((VLOOKUP(K56,'Lookup references'!$C$3:$E$6,3,FALSE)*L56)/1000,"")</f>
        <v/>
      </c>
      <c r="T56" s="111">
        <f t="shared" si="9"/>
        <v>0</v>
      </c>
      <c r="U56" s="169"/>
      <c r="V56" s="141"/>
      <c r="W56" s="135"/>
      <c r="X56" s="128"/>
      <c r="Y56" s="132"/>
      <c r="Z56" s="128"/>
      <c r="AA56" s="53"/>
      <c r="AB56" s="53"/>
      <c r="AC56" s="60"/>
      <c r="AD56" s="123">
        <f t="shared" ca="1" si="10"/>
        <v>43291</v>
      </c>
      <c r="AE56" s="124" t="str">
        <f ca="1">IF(AD56&gt;30,"Overdue","")</f>
        <v>Overdue</v>
      </c>
      <c r="AF56" s="123" t="e">
        <f>VLOOKUP(U56,'Lookup references'!$F$3:$I$8,4,FALSE)</f>
        <v>#N/A</v>
      </c>
      <c r="AG56" s="123" t="e">
        <f t="shared" ca="1" si="11"/>
        <v>#N/A</v>
      </c>
      <c r="AH56" s="123">
        <f>IF(B56="",0,1)</f>
        <v>0</v>
      </c>
      <c r="AI56" s="123" t="str">
        <f>IF(Y56="Red",1,"")</f>
        <v/>
      </c>
      <c r="AJ56" s="123" t="str">
        <f>IF(U56="Complete",H56,"")</f>
        <v/>
      </c>
      <c r="AK56" s="123">
        <f>IF($I56="Electricity",J56,0)</f>
        <v>0</v>
      </c>
      <c r="AL56" s="123">
        <f t="shared" si="12"/>
        <v>0</v>
      </c>
      <c r="AM56" s="123">
        <f t="shared" si="13"/>
        <v>0</v>
      </c>
      <c r="AN56" s="123">
        <f t="shared" si="14"/>
        <v>0</v>
      </c>
      <c r="AO56" s="9">
        <f t="shared" si="15"/>
        <v>0</v>
      </c>
      <c r="AP56" s="112">
        <f>IF(I56="Electricity",J56*V56,0)</f>
        <v>0</v>
      </c>
      <c r="AQ56" s="112">
        <f t="shared" si="16"/>
        <v>0</v>
      </c>
      <c r="AR56" s="115"/>
      <c r="AS56" s="112">
        <f>IF(I56="Gas",J56*V56,0)</f>
        <v>0</v>
      </c>
      <c r="AT56" s="112">
        <f>IF(K56="Gas",L56*V56,0)</f>
        <v>0</v>
      </c>
      <c r="AU56" s="115"/>
      <c r="AV56" s="112">
        <f t="shared" si="17"/>
        <v>0</v>
      </c>
      <c r="AW56" s="113">
        <f t="shared" si="18"/>
        <v>0</v>
      </c>
      <c r="AX56" s="115"/>
      <c r="AY56" s="115">
        <f>IF(I56="Diesel",J56*V56,0)</f>
        <v>0</v>
      </c>
      <c r="AZ56" s="115"/>
      <c r="BA56" s="115"/>
      <c r="BB56" s="114">
        <f>VLOOKUP("Electricity",'Lookup references'!$C$3:$D$6,2,FALSE)*AR56</f>
        <v>0</v>
      </c>
      <c r="BC56" s="18">
        <f>VLOOKUP("Gas",'Lookup references'!$C$3:$D$6,2,FALSE)*AU56</f>
        <v>0</v>
      </c>
      <c r="BD56" s="18">
        <f>VLOOKUP("Petrol",'Lookup references'!$C$3:$D$6,2,FALSE)*AX56</f>
        <v>0</v>
      </c>
      <c r="BE56" s="18">
        <f>VLOOKUP("Diesel",'Lookup references'!$C$3:$D$6,2,FALSE)*BA56</f>
        <v>0</v>
      </c>
      <c r="BF56" s="18">
        <f>P56*V56</f>
        <v>0</v>
      </c>
      <c r="BG56" s="18">
        <f t="shared" si="19"/>
        <v>0</v>
      </c>
      <c r="BH56" s="18">
        <f t="shared" si="29"/>
        <v>0</v>
      </c>
      <c r="BI56" s="114">
        <f>BH56*V56</f>
        <v>0</v>
      </c>
      <c r="BJ56" s="114">
        <f t="shared" si="20"/>
        <v>0</v>
      </c>
      <c r="BK56" s="114">
        <f t="shared" si="21"/>
        <v>0</v>
      </c>
      <c r="BL56" s="114">
        <f t="shared" si="22"/>
        <v>0</v>
      </c>
      <c r="BM56" s="114">
        <f t="shared" si="23"/>
        <v>0</v>
      </c>
      <c r="BN56" s="114">
        <f t="shared" si="24"/>
        <v>0</v>
      </c>
      <c r="BO56" s="114">
        <f t="shared" si="30"/>
        <v>0</v>
      </c>
      <c r="BP56" s="119">
        <v>0.05</v>
      </c>
      <c r="BQ56" s="120">
        <f t="shared" si="31"/>
        <v>2.5000000000000001E-5</v>
      </c>
      <c r="BR56" s="120">
        <f t="shared" si="32"/>
        <v>5.0000000000000002E-5</v>
      </c>
      <c r="BS56" s="120">
        <f t="shared" si="33"/>
        <v>7.5000000000000007E-5</v>
      </c>
      <c r="BT56" s="120">
        <f t="shared" si="34"/>
        <v>1E-4</v>
      </c>
      <c r="BU56" s="120">
        <f t="shared" si="35"/>
        <v>1.25E-4</v>
      </c>
      <c r="BV56" s="120">
        <f t="shared" si="36"/>
        <v>3.7500000000000001E-4</v>
      </c>
    </row>
    <row r="57" spans="1:74" x14ac:dyDescent="0.2">
      <c r="A57" s="42">
        <v>50</v>
      </c>
      <c r="B57" s="127"/>
      <c r="C57" s="129"/>
      <c r="D57" s="169"/>
      <c r="E57" s="137"/>
      <c r="F57" s="138"/>
      <c r="G57" s="134"/>
      <c r="H57" s="166"/>
      <c r="I57" s="169"/>
      <c r="J57" s="139"/>
      <c r="K57" s="129"/>
      <c r="L57" s="139"/>
      <c r="M57" s="130"/>
      <c r="N57" s="67"/>
      <c r="O57" s="67"/>
      <c r="P57" s="59"/>
      <c r="Q57" s="109">
        <f t="shared" si="8"/>
        <v>0</v>
      </c>
      <c r="R57" s="110" t="str">
        <f>IFERROR((VLOOKUP(I57,'Lookup references'!$C$3:$E$6,3,FALSE)*J57)/1000,"")</f>
        <v/>
      </c>
      <c r="S57" s="110" t="str">
        <f>IFERROR((VLOOKUP(K57,'Lookup references'!$C$3:$E$6,3,FALSE)*L57)/1000,"")</f>
        <v/>
      </c>
      <c r="T57" s="111">
        <f t="shared" si="9"/>
        <v>0</v>
      </c>
      <c r="U57" s="170"/>
      <c r="V57" s="142"/>
      <c r="W57" s="139"/>
      <c r="X57" s="128"/>
      <c r="Y57" s="133"/>
      <c r="Z57" s="128"/>
      <c r="AA57" s="53"/>
      <c r="AB57" s="53"/>
      <c r="AC57" s="60"/>
      <c r="AD57" s="123">
        <f t="shared" ca="1" si="10"/>
        <v>43291</v>
      </c>
      <c r="AE57" s="124" t="str">
        <f ca="1">IF(AD57&gt;30,"Overdue","")</f>
        <v>Overdue</v>
      </c>
      <c r="AF57" s="123" t="e">
        <f>VLOOKUP(U57,'Lookup references'!$F$3:$I$8,4,FALSE)</f>
        <v>#N/A</v>
      </c>
      <c r="AG57" s="123" t="e">
        <f t="shared" ca="1" si="11"/>
        <v>#N/A</v>
      </c>
      <c r="AH57" s="123">
        <f>IF(B57="",0,1)</f>
        <v>0</v>
      </c>
      <c r="AI57" s="123" t="str">
        <f>IF(Y57="Red",1,"")</f>
        <v/>
      </c>
      <c r="AJ57" s="123" t="str">
        <f>IF(U57="Complete",H57,"")</f>
        <v/>
      </c>
      <c r="AK57" s="123">
        <f>IF($I57="Electricity",J57,0)</f>
        <v>0</v>
      </c>
      <c r="AL57" s="123">
        <f t="shared" si="12"/>
        <v>0</v>
      </c>
      <c r="AM57" s="123">
        <f t="shared" si="13"/>
        <v>0</v>
      </c>
      <c r="AN57" s="123">
        <f t="shared" si="14"/>
        <v>0</v>
      </c>
      <c r="AO57" s="9">
        <f t="shared" si="15"/>
        <v>0</v>
      </c>
      <c r="AP57" s="112">
        <f>IF(I57="Electricity",J57*V57,0)</f>
        <v>0</v>
      </c>
      <c r="AQ57" s="112">
        <f t="shared" si="16"/>
        <v>0</v>
      </c>
      <c r="AR57" s="112">
        <f t="shared" si="37"/>
        <v>0</v>
      </c>
      <c r="AS57" s="112">
        <f>IF(I57="Gas",J57*V57,0)</f>
        <v>0</v>
      </c>
      <c r="AT57" s="112">
        <f>IF(K57="Gas",L57*V57,0)</f>
        <v>0</v>
      </c>
      <c r="AU57" s="112">
        <f t="shared" si="38"/>
        <v>0</v>
      </c>
      <c r="AV57" s="112">
        <f t="shared" si="17"/>
        <v>0</v>
      </c>
      <c r="AW57" s="113">
        <f t="shared" si="18"/>
        <v>0</v>
      </c>
      <c r="AX57" s="112">
        <f t="shared" si="39"/>
        <v>0</v>
      </c>
      <c r="AY57" s="112">
        <f>IF(I57="Diesel",J57*V57,0)</f>
        <v>0</v>
      </c>
      <c r="AZ57" s="113">
        <f>IF(K57="Diesel",L57*V57,0)</f>
        <v>0</v>
      </c>
      <c r="BA57" s="113">
        <f t="shared" si="40"/>
        <v>0</v>
      </c>
      <c r="BB57" s="114">
        <f>VLOOKUP("Electricity",'Lookup references'!$C$3:$D$6,2,FALSE)*AR57</f>
        <v>0</v>
      </c>
      <c r="BC57" s="18">
        <f>VLOOKUP("Gas",'Lookup references'!$C$3:$D$6,2,FALSE)*AU57</f>
        <v>0</v>
      </c>
      <c r="BD57" s="18">
        <f>VLOOKUP("Petrol",'Lookup references'!$C$3:$D$6,2,FALSE)*AX57</f>
        <v>0</v>
      </c>
      <c r="BE57" s="18">
        <f>VLOOKUP("Diesel",'Lookup references'!$C$3:$D$6,2,FALSE)*BA57</f>
        <v>0</v>
      </c>
      <c r="BF57" s="18">
        <f>P57*V57</f>
        <v>0</v>
      </c>
      <c r="BG57" s="18">
        <f t="shared" si="19"/>
        <v>0</v>
      </c>
      <c r="BH57" s="18">
        <f t="shared" si="29"/>
        <v>0</v>
      </c>
      <c r="BI57" s="114">
        <f>BH57*V57</f>
        <v>0</v>
      </c>
      <c r="BJ57" s="114">
        <f t="shared" si="20"/>
        <v>0</v>
      </c>
      <c r="BK57" s="114">
        <f t="shared" si="21"/>
        <v>0</v>
      </c>
      <c r="BL57" s="114">
        <f t="shared" si="22"/>
        <v>0</v>
      </c>
      <c r="BM57" s="114">
        <f t="shared" si="23"/>
        <v>0</v>
      </c>
      <c r="BN57" s="114">
        <f t="shared" si="24"/>
        <v>0</v>
      </c>
      <c r="BO57" s="114">
        <f t="shared" si="30"/>
        <v>0</v>
      </c>
      <c r="BP57" s="119">
        <v>0.05</v>
      </c>
      <c r="BQ57" s="120">
        <f t="shared" si="31"/>
        <v>2.5000000000000001E-5</v>
      </c>
      <c r="BR57" s="120">
        <f t="shared" si="32"/>
        <v>5.0000000000000002E-5</v>
      </c>
      <c r="BS57" s="120">
        <f t="shared" si="33"/>
        <v>7.5000000000000007E-5</v>
      </c>
      <c r="BT57" s="120">
        <f t="shared" si="34"/>
        <v>1E-4</v>
      </c>
      <c r="BU57" s="120">
        <f t="shared" si="35"/>
        <v>1.25E-4</v>
      </c>
      <c r="BV57" s="120">
        <f t="shared" si="36"/>
        <v>3.7500000000000001E-4</v>
      </c>
    </row>
    <row r="58" spans="1:74" x14ac:dyDescent="0.2">
      <c r="A58" s="42">
        <v>51</v>
      </c>
      <c r="B58" s="127"/>
      <c r="C58" s="44"/>
      <c r="D58" s="169"/>
      <c r="E58" s="137"/>
      <c r="F58" s="138"/>
      <c r="G58" s="134"/>
      <c r="H58" s="166"/>
      <c r="I58" s="169"/>
      <c r="J58" s="139"/>
      <c r="K58" s="129"/>
      <c r="L58" s="139"/>
      <c r="M58" s="130"/>
      <c r="N58" s="67"/>
      <c r="O58" s="67"/>
      <c r="P58" s="59"/>
      <c r="Q58" s="109">
        <f t="shared" si="8"/>
        <v>0</v>
      </c>
      <c r="R58" s="110" t="str">
        <f>IFERROR((VLOOKUP(I58,'Lookup references'!$C$3:$E$6,3,FALSE)*J58)/1000,"")</f>
        <v/>
      </c>
      <c r="S58" s="110" t="str">
        <f>IFERROR((VLOOKUP(K58,'Lookup references'!$C$3:$E$6,3,FALSE)*L58)/1000,"")</f>
        <v/>
      </c>
      <c r="T58" s="111">
        <f t="shared" si="9"/>
        <v>0</v>
      </c>
      <c r="U58" s="170"/>
      <c r="V58" s="142"/>
      <c r="W58" s="139"/>
      <c r="X58" s="128"/>
      <c r="Y58" s="132"/>
      <c r="Z58" s="128"/>
      <c r="AA58" s="53"/>
      <c r="AB58" s="53"/>
      <c r="AC58" s="60"/>
      <c r="AD58" s="123">
        <f t="shared" ca="1" si="10"/>
        <v>43291</v>
      </c>
      <c r="AE58" s="124" t="str">
        <f ca="1">IF(AD58&gt;30,"Overdue","")</f>
        <v>Overdue</v>
      </c>
      <c r="AF58" s="123" t="e">
        <f>VLOOKUP(U58,'Lookup references'!$F$3:$I$8,4,FALSE)</f>
        <v>#N/A</v>
      </c>
      <c r="AG58" s="123" t="e">
        <f t="shared" ca="1" si="11"/>
        <v>#N/A</v>
      </c>
      <c r="AH58" s="123">
        <f>IF(B58="",0,1)</f>
        <v>0</v>
      </c>
      <c r="AI58" s="123" t="str">
        <f>IF(Y58="Red",1,"")</f>
        <v/>
      </c>
      <c r="AJ58" s="123" t="str">
        <f>IF(U58="Complete",H58,"")</f>
        <v/>
      </c>
      <c r="AK58" s="123">
        <f>IF($I58="Electricity",J58,0)</f>
        <v>0</v>
      </c>
      <c r="AL58" s="123">
        <f t="shared" si="12"/>
        <v>0</v>
      </c>
      <c r="AM58" s="123">
        <f t="shared" si="13"/>
        <v>0</v>
      </c>
      <c r="AN58" s="123">
        <f t="shared" si="14"/>
        <v>0</v>
      </c>
      <c r="AO58" s="9">
        <f t="shared" si="15"/>
        <v>0</v>
      </c>
      <c r="AP58" s="112">
        <f>IF(I58="Electricity",J58*V58,0)</f>
        <v>0</v>
      </c>
      <c r="AQ58" s="112">
        <f t="shared" si="16"/>
        <v>0</v>
      </c>
      <c r="AR58" s="112">
        <f t="shared" si="37"/>
        <v>0</v>
      </c>
      <c r="AS58" s="112">
        <f>IF(I58="Gas",J58*V58,0)</f>
        <v>0</v>
      </c>
      <c r="AT58" s="112">
        <f>IF(K58="Gas",L58*V58,0)</f>
        <v>0</v>
      </c>
      <c r="AU58" s="112">
        <f t="shared" si="38"/>
        <v>0</v>
      </c>
      <c r="AV58" s="112">
        <f t="shared" si="17"/>
        <v>0</v>
      </c>
      <c r="AW58" s="113">
        <f t="shared" si="18"/>
        <v>0</v>
      </c>
      <c r="AX58" s="112">
        <f t="shared" si="39"/>
        <v>0</v>
      </c>
      <c r="AY58" s="112">
        <f>IF(I58="Diesel",J58*V58,0)</f>
        <v>0</v>
      </c>
      <c r="AZ58" s="113">
        <f>IF(K58="Diesel",L58*V58,0)</f>
        <v>0</v>
      </c>
      <c r="BA58" s="113">
        <f t="shared" si="40"/>
        <v>0</v>
      </c>
      <c r="BB58" s="114">
        <f>VLOOKUP("Electricity",'Lookup references'!$C$3:$D$6,2,FALSE)*AR58</f>
        <v>0</v>
      </c>
      <c r="BC58" s="18">
        <f>VLOOKUP("Gas",'Lookup references'!$C$3:$D$6,2,FALSE)*AU58</f>
        <v>0</v>
      </c>
      <c r="BD58" s="18">
        <f>VLOOKUP("Petrol",'Lookup references'!$C$3:$D$6,2,FALSE)*AX58</f>
        <v>0</v>
      </c>
      <c r="BE58" s="18">
        <f>VLOOKUP("Diesel",'Lookup references'!$C$3:$D$6,2,FALSE)*BA58</f>
        <v>0</v>
      </c>
      <c r="BF58" s="18">
        <f>P58*V58</f>
        <v>0</v>
      </c>
      <c r="BG58" s="18">
        <f t="shared" si="19"/>
        <v>0</v>
      </c>
      <c r="BH58" s="18">
        <f t="shared" si="29"/>
        <v>0</v>
      </c>
      <c r="BI58" s="114">
        <f>BH58*V58</f>
        <v>0</v>
      </c>
      <c r="BJ58" s="114">
        <f t="shared" si="20"/>
        <v>0</v>
      </c>
      <c r="BK58" s="114">
        <f t="shared" si="21"/>
        <v>0</v>
      </c>
      <c r="BL58" s="114">
        <f t="shared" si="22"/>
        <v>0</v>
      </c>
      <c r="BM58" s="114">
        <f t="shared" si="23"/>
        <v>0</v>
      </c>
      <c r="BN58" s="114">
        <f t="shared" si="24"/>
        <v>0</v>
      </c>
      <c r="BO58" s="114">
        <f t="shared" si="30"/>
        <v>0</v>
      </c>
      <c r="BP58" s="119">
        <v>0.05</v>
      </c>
      <c r="BQ58" s="120">
        <f t="shared" si="31"/>
        <v>2.5000000000000001E-5</v>
      </c>
      <c r="BR58" s="120">
        <f t="shared" si="32"/>
        <v>5.0000000000000002E-5</v>
      </c>
      <c r="BS58" s="120">
        <f t="shared" si="33"/>
        <v>7.5000000000000007E-5</v>
      </c>
      <c r="BT58" s="120">
        <f t="shared" si="34"/>
        <v>1E-4</v>
      </c>
      <c r="BU58" s="120">
        <f t="shared" si="35"/>
        <v>1.25E-4</v>
      </c>
      <c r="BV58" s="120">
        <f t="shared" si="36"/>
        <v>3.7500000000000001E-4</v>
      </c>
    </row>
    <row r="59" spans="1:74" x14ac:dyDescent="0.2">
      <c r="A59" s="42">
        <v>52</v>
      </c>
      <c r="B59" s="127"/>
      <c r="C59" s="44"/>
      <c r="D59" s="169"/>
      <c r="E59" s="137"/>
      <c r="F59" s="138"/>
      <c r="G59" s="134"/>
      <c r="H59" s="166"/>
      <c r="I59" s="169"/>
      <c r="J59" s="139"/>
      <c r="K59" s="129"/>
      <c r="L59" s="139"/>
      <c r="M59" s="130"/>
      <c r="N59" s="67"/>
      <c r="O59" s="67"/>
      <c r="P59" s="59"/>
      <c r="Q59" s="109">
        <f t="shared" si="8"/>
        <v>0</v>
      </c>
      <c r="R59" s="110" t="str">
        <f>IFERROR((VLOOKUP(I59,'Lookup references'!$C$3:$E$6,3,FALSE)*J59)/1000,"")</f>
        <v/>
      </c>
      <c r="S59" s="110" t="str">
        <f>IFERROR((VLOOKUP(K59,'Lookup references'!$C$3:$E$6,3,FALSE)*L59)/1000,"")</f>
        <v/>
      </c>
      <c r="T59" s="111">
        <f t="shared" si="9"/>
        <v>0</v>
      </c>
      <c r="U59" s="170"/>
      <c r="V59" s="142"/>
      <c r="W59" s="139"/>
      <c r="X59" s="128"/>
      <c r="Y59" s="132"/>
      <c r="Z59" s="128"/>
      <c r="AA59" s="53"/>
      <c r="AB59" s="53"/>
      <c r="AC59" s="60"/>
      <c r="AD59" s="123">
        <f t="shared" ca="1" si="10"/>
        <v>43291</v>
      </c>
      <c r="AE59" s="124" t="str">
        <f ca="1">IF(AD59&gt;30,"Overdue","")</f>
        <v>Overdue</v>
      </c>
      <c r="AF59" s="123" t="e">
        <f>VLOOKUP(U59,'Lookup references'!$F$3:$I$8,4,FALSE)</f>
        <v>#N/A</v>
      </c>
      <c r="AG59" s="123" t="e">
        <f t="shared" ca="1" si="11"/>
        <v>#N/A</v>
      </c>
      <c r="AH59" s="123">
        <f>IF(B59="",0,1)</f>
        <v>0</v>
      </c>
      <c r="AI59" s="123" t="str">
        <f>IF(Y59="Red",1,"")</f>
        <v/>
      </c>
      <c r="AJ59" s="123" t="str">
        <f>IF(U59="Complete",H59,"")</f>
        <v/>
      </c>
      <c r="AK59" s="123">
        <f>IF($I59="Electricity",J59,0)</f>
        <v>0</v>
      </c>
      <c r="AL59" s="123">
        <f t="shared" si="12"/>
        <v>0</v>
      </c>
      <c r="AM59" s="123">
        <f t="shared" si="13"/>
        <v>0</v>
      </c>
      <c r="AN59" s="123">
        <f t="shared" si="14"/>
        <v>0</v>
      </c>
      <c r="AO59" s="9">
        <f t="shared" si="15"/>
        <v>0</v>
      </c>
      <c r="AP59" s="112">
        <f>IF(I59="Electricity",J59*V59,0)</f>
        <v>0</v>
      </c>
      <c r="AQ59" s="112">
        <f t="shared" si="16"/>
        <v>0</v>
      </c>
      <c r="AR59" s="112">
        <f t="shared" si="37"/>
        <v>0</v>
      </c>
      <c r="AS59" s="112">
        <f>IF(I59="Gas",J59*V59,0)</f>
        <v>0</v>
      </c>
      <c r="AT59" s="112">
        <f>IF(K59="Gas",L59*V59,0)</f>
        <v>0</v>
      </c>
      <c r="AU59" s="112">
        <f t="shared" si="38"/>
        <v>0</v>
      </c>
      <c r="AV59" s="112">
        <f t="shared" si="17"/>
        <v>0</v>
      </c>
      <c r="AW59" s="113">
        <f t="shared" si="18"/>
        <v>0</v>
      </c>
      <c r="AX59" s="112">
        <f t="shared" si="39"/>
        <v>0</v>
      </c>
      <c r="AY59" s="112">
        <f>IF(I59="Diesel",J59*V59,0)</f>
        <v>0</v>
      </c>
      <c r="AZ59" s="113">
        <f>IF(K59="Diesel",L59*V59,0)</f>
        <v>0</v>
      </c>
      <c r="BA59" s="113">
        <f t="shared" si="40"/>
        <v>0</v>
      </c>
      <c r="BB59" s="114">
        <f>VLOOKUP("Electricity",'Lookup references'!$C$3:$D$6,2,FALSE)*AR59</f>
        <v>0</v>
      </c>
      <c r="BC59" s="18">
        <f>VLOOKUP("Gas",'Lookup references'!$C$3:$D$6,2,FALSE)*AU59</f>
        <v>0</v>
      </c>
      <c r="BD59" s="18">
        <f>VLOOKUP("Petrol",'Lookup references'!$C$3:$D$6,2,FALSE)*AX59</f>
        <v>0</v>
      </c>
      <c r="BE59" s="18">
        <f>VLOOKUP("Diesel",'Lookup references'!$C$3:$D$6,2,FALSE)*BA59</f>
        <v>0</v>
      </c>
      <c r="BF59" s="18">
        <f>P59*V59</f>
        <v>0</v>
      </c>
      <c r="BG59" s="18">
        <f t="shared" si="19"/>
        <v>0</v>
      </c>
      <c r="BH59" s="18">
        <f t="shared" si="29"/>
        <v>0</v>
      </c>
      <c r="BI59" s="114">
        <f>BH59*V59</f>
        <v>0</v>
      </c>
      <c r="BJ59" s="114">
        <f t="shared" si="20"/>
        <v>0</v>
      </c>
      <c r="BK59" s="114">
        <f t="shared" si="21"/>
        <v>0</v>
      </c>
      <c r="BL59" s="114">
        <f t="shared" si="22"/>
        <v>0</v>
      </c>
      <c r="BM59" s="114">
        <f t="shared" si="23"/>
        <v>0</v>
      </c>
      <c r="BN59" s="114">
        <f t="shared" si="24"/>
        <v>0</v>
      </c>
      <c r="BO59" s="114">
        <f t="shared" si="30"/>
        <v>0</v>
      </c>
      <c r="BP59" s="119">
        <v>0.05</v>
      </c>
      <c r="BQ59" s="120">
        <f t="shared" si="31"/>
        <v>2.5000000000000001E-5</v>
      </c>
      <c r="BR59" s="120">
        <f t="shared" si="32"/>
        <v>5.0000000000000002E-5</v>
      </c>
      <c r="BS59" s="120">
        <f t="shared" si="33"/>
        <v>7.5000000000000007E-5</v>
      </c>
      <c r="BT59" s="120">
        <f t="shared" si="34"/>
        <v>1E-4</v>
      </c>
      <c r="BU59" s="120">
        <f t="shared" si="35"/>
        <v>1.25E-4</v>
      </c>
      <c r="BV59" s="120">
        <f t="shared" si="36"/>
        <v>3.7500000000000001E-4</v>
      </c>
    </row>
    <row r="60" spans="1:74" x14ac:dyDescent="0.2">
      <c r="A60" s="42">
        <v>53</v>
      </c>
      <c r="B60" s="127"/>
      <c r="C60" s="44"/>
      <c r="D60" s="169"/>
      <c r="E60" s="137"/>
      <c r="F60" s="138"/>
      <c r="G60" s="134"/>
      <c r="H60" s="166"/>
      <c r="I60" s="169"/>
      <c r="J60" s="139"/>
      <c r="K60" s="129"/>
      <c r="L60" s="139"/>
      <c r="M60" s="130"/>
      <c r="N60" s="67"/>
      <c r="O60" s="67"/>
      <c r="P60" s="59"/>
      <c r="Q60" s="109">
        <f t="shared" si="8"/>
        <v>0</v>
      </c>
      <c r="R60" s="110" t="str">
        <f>IFERROR((VLOOKUP(I60,'Lookup references'!$C$3:$E$6,3,FALSE)*J60)/1000,"")</f>
        <v/>
      </c>
      <c r="S60" s="110" t="str">
        <f>IFERROR((VLOOKUP(K60,'Lookup references'!$C$3:$E$6,3,FALSE)*L60)/1000,"")</f>
        <v/>
      </c>
      <c r="T60" s="111">
        <f t="shared" si="9"/>
        <v>0</v>
      </c>
      <c r="U60" s="170"/>
      <c r="V60" s="142"/>
      <c r="W60" s="139"/>
      <c r="X60" s="128"/>
      <c r="Y60" s="132"/>
      <c r="Z60" s="128"/>
      <c r="AA60" s="53"/>
      <c r="AB60" s="53"/>
      <c r="AC60" s="60"/>
      <c r="AD60" s="123">
        <f t="shared" ca="1" si="10"/>
        <v>43291</v>
      </c>
      <c r="AE60" s="124" t="str">
        <f ca="1">IF(AD60&gt;30,"Overdue","")</f>
        <v>Overdue</v>
      </c>
      <c r="AF60" s="123" t="e">
        <f>VLOOKUP(U60,'Lookup references'!$F$3:$I$8,4,FALSE)</f>
        <v>#N/A</v>
      </c>
      <c r="AG60" s="123" t="e">
        <f t="shared" ca="1" si="11"/>
        <v>#N/A</v>
      </c>
      <c r="AH60" s="123">
        <f>IF(B60="",0,1)</f>
        <v>0</v>
      </c>
      <c r="AI60" s="123" t="str">
        <f>IF(Y60="Red",1,"")</f>
        <v/>
      </c>
      <c r="AJ60" s="123" t="str">
        <f>IF(U60="Complete",H60,"")</f>
        <v/>
      </c>
      <c r="AK60" s="123">
        <f>IF($I60="Electricity",J60,0)</f>
        <v>0</v>
      </c>
      <c r="AL60" s="123">
        <f t="shared" si="12"/>
        <v>0</v>
      </c>
      <c r="AM60" s="123">
        <f t="shared" si="13"/>
        <v>0</v>
      </c>
      <c r="AN60" s="123">
        <f t="shared" si="14"/>
        <v>0</v>
      </c>
      <c r="AO60" s="9">
        <f t="shared" si="15"/>
        <v>0</v>
      </c>
      <c r="AP60" s="112">
        <f>IF(I60="Electricity",J60*V60,0)</f>
        <v>0</v>
      </c>
      <c r="AQ60" s="112">
        <f t="shared" si="16"/>
        <v>0</v>
      </c>
      <c r="AR60" s="112">
        <f t="shared" si="37"/>
        <v>0</v>
      </c>
      <c r="AS60" s="112">
        <f>IF(I60="Gas",J60*V60,0)</f>
        <v>0</v>
      </c>
      <c r="AT60" s="112">
        <f>IF(K60="Gas",L60*V60,0)</f>
        <v>0</v>
      </c>
      <c r="AU60" s="112">
        <f t="shared" si="38"/>
        <v>0</v>
      </c>
      <c r="AV60" s="112">
        <f t="shared" si="17"/>
        <v>0</v>
      </c>
      <c r="AW60" s="113">
        <f t="shared" si="18"/>
        <v>0</v>
      </c>
      <c r="AX60" s="112">
        <f t="shared" si="39"/>
        <v>0</v>
      </c>
      <c r="AY60" s="112">
        <f>IF(I60="Diesel",J60*V60,0)</f>
        <v>0</v>
      </c>
      <c r="AZ60" s="113">
        <f>IF(K60="Diesel",L60*V60,0)</f>
        <v>0</v>
      </c>
      <c r="BA60" s="113">
        <f t="shared" si="40"/>
        <v>0</v>
      </c>
      <c r="BB60" s="114">
        <f>VLOOKUP("Electricity",'Lookup references'!$C$3:$D$6,2,FALSE)*AR60</f>
        <v>0</v>
      </c>
      <c r="BC60" s="18">
        <f>VLOOKUP("Gas",'Lookup references'!$C$3:$D$6,2,FALSE)*AU60</f>
        <v>0</v>
      </c>
      <c r="BD60" s="18">
        <f>VLOOKUP("Petrol",'Lookup references'!$C$3:$D$6,2,FALSE)*AX60</f>
        <v>0</v>
      </c>
      <c r="BE60" s="18">
        <f>VLOOKUP("Diesel",'Lookup references'!$C$3:$D$6,2,FALSE)*BA60</f>
        <v>0</v>
      </c>
      <c r="BF60" s="18">
        <f>P60*V60</f>
        <v>0</v>
      </c>
      <c r="BG60" s="18">
        <f t="shared" si="19"/>
        <v>0</v>
      </c>
      <c r="BH60" s="18">
        <f t="shared" si="29"/>
        <v>0</v>
      </c>
      <c r="BI60" s="114">
        <f>BH60*V60</f>
        <v>0</v>
      </c>
      <c r="BJ60" s="114">
        <f t="shared" si="20"/>
        <v>0</v>
      </c>
      <c r="BK60" s="114">
        <f t="shared" si="21"/>
        <v>0</v>
      </c>
      <c r="BL60" s="114">
        <f t="shared" si="22"/>
        <v>0</v>
      </c>
      <c r="BM60" s="114">
        <f t="shared" si="23"/>
        <v>0</v>
      </c>
      <c r="BN60" s="114">
        <f t="shared" si="24"/>
        <v>0</v>
      </c>
      <c r="BO60" s="114">
        <f t="shared" si="30"/>
        <v>0</v>
      </c>
      <c r="BP60" s="119">
        <v>0.05</v>
      </c>
      <c r="BQ60" s="120">
        <f t="shared" si="31"/>
        <v>2.5000000000000001E-5</v>
      </c>
      <c r="BR60" s="120">
        <f t="shared" si="32"/>
        <v>5.0000000000000002E-5</v>
      </c>
      <c r="BS60" s="120">
        <f t="shared" si="33"/>
        <v>7.5000000000000007E-5</v>
      </c>
      <c r="BT60" s="120">
        <f t="shared" si="34"/>
        <v>1E-4</v>
      </c>
      <c r="BU60" s="120">
        <f t="shared" si="35"/>
        <v>1.25E-4</v>
      </c>
      <c r="BV60" s="120">
        <f t="shared" si="36"/>
        <v>3.7500000000000001E-4</v>
      </c>
    </row>
    <row r="61" spans="1:74" x14ac:dyDescent="0.2">
      <c r="A61" s="42">
        <v>54</v>
      </c>
      <c r="B61" s="127"/>
      <c r="C61" s="44"/>
      <c r="D61" s="169"/>
      <c r="E61" s="137"/>
      <c r="F61" s="138"/>
      <c r="G61" s="134"/>
      <c r="H61" s="166"/>
      <c r="I61" s="169"/>
      <c r="J61" s="139"/>
      <c r="K61" s="129"/>
      <c r="L61" s="139"/>
      <c r="M61" s="130"/>
      <c r="N61" s="67"/>
      <c r="O61" s="67"/>
      <c r="P61" s="59"/>
      <c r="Q61" s="109">
        <f t="shared" si="8"/>
        <v>0</v>
      </c>
      <c r="R61" s="110" t="str">
        <f>IFERROR((VLOOKUP(I61,'Lookup references'!$C$3:$E$6,3,FALSE)*J61)/1000,"")</f>
        <v/>
      </c>
      <c r="S61" s="110" t="str">
        <f>IFERROR((VLOOKUP(K61,'Lookup references'!$C$3:$E$6,3,FALSE)*L61)/1000,"")</f>
        <v/>
      </c>
      <c r="T61" s="111">
        <f t="shared" si="9"/>
        <v>0</v>
      </c>
      <c r="U61" s="170"/>
      <c r="V61" s="142"/>
      <c r="W61" s="139"/>
      <c r="X61" s="128"/>
      <c r="Y61" s="132"/>
      <c r="Z61" s="128"/>
      <c r="AA61" s="53"/>
      <c r="AB61" s="53"/>
      <c r="AC61" s="60"/>
      <c r="AD61" s="123">
        <f t="shared" ca="1" si="10"/>
        <v>43291</v>
      </c>
      <c r="AE61" s="124" t="str">
        <f ca="1">IF(AD61&gt;30,"Overdue","")</f>
        <v>Overdue</v>
      </c>
      <c r="AF61" s="123" t="e">
        <f>VLOOKUP(U61,'Lookup references'!$F$3:$I$8,4,FALSE)</f>
        <v>#N/A</v>
      </c>
      <c r="AG61" s="123" t="e">
        <f t="shared" ca="1" si="11"/>
        <v>#N/A</v>
      </c>
      <c r="AH61" s="123">
        <f>IF(B61="",0,1)</f>
        <v>0</v>
      </c>
      <c r="AI61" s="123" t="str">
        <f>IF(Y61="Red",1,"")</f>
        <v/>
      </c>
      <c r="AJ61" s="123" t="str">
        <f>IF(U61="Complete",H61,"")</f>
        <v/>
      </c>
      <c r="AK61" s="123">
        <f>IF($I61="Electricity",J61,0)</f>
        <v>0</v>
      </c>
      <c r="AL61" s="123">
        <f t="shared" si="12"/>
        <v>0</v>
      </c>
      <c r="AM61" s="123">
        <f t="shared" si="13"/>
        <v>0</v>
      </c>
      <c r="AN61" s="123">
        <f t="shared" si="14"/>
        <v>0</v>
      </c>
      <c r="AO61" s="9">
        <f t="shared" si="15"/>
        <v>0</v>
      </c>
      <c r="AP61" s="112">
        <f>IF(I61="Electricity",J61*V61,0)</f>
        <v>0</v>
      </c>
      <c r="AQ61" s="112">
        <f t="shared" si="16"/>
        <v>0</v>
      </c>
      <c r="AR61" s="112">
        <f t="shared" si="37"/>
        <v>0</v>
      </c>
      <c r="AS61" s="112">
        <f>IF(I61="Gas",J61*V61,0)</f>
        <v>0</v>
      </c>
      <c r="AT61" s="112">
        <f>IF(K61="Gas",L61*V61,0)</f>
        <v>0</v>
      </c>
      <c r="AU61" s="112">
        <f t="shared" si="38"/>
        <v>0</v>
      </c>
      <c r="AV61" s="112">
        <f t="shared" si="17"/>
        <v>0</v>
      </c>
      <c r="AW61" s="113">
        <f t="shared" si="18"/>
        <v>0</v>
      </c>
      <c r="AX61" s="112">
        <f t="shared" si="39"/>
        <v>0</v>
      </c>
      <c r="AY61" s="112">
        <f>IF(I61="Diesel",J61*V61,0)</f>
        <v>0</v>
      </c>
      <c r="AZ61" s="113">
        <f>IF(K61="Diesel",L61*V61,0)</f>
        <v>0</v>
      </c>
      <c r="BA61" s="113">
        <f t="shared" si="40"/>
        <v>0</v>
      </c>
      <c r="BB61" s="114">
        <f>VLOOKUP("Electricity",'Lookup references'!$C$3:$D$6,2,FALSE)*AR61</f>
        <v>0</v>
      </c>
      <c r="BC61" s="18">
        <f>VLOOKUP("Gas",'Lookup references'!$C$3:$D$6,2,FALSE)*AU61</f>
        <v>0</v>
      </c>
      <c r="BD61" s="18">
        <f>VLOOKUP("Petrol",'Lookup references'!$C$3:$D$6,2,FALSE)*AX61</f>
        <v>0</v>
      </c>
      <c r="BE61" s="18">
        <f>VLOOKUP("Diesel",'Lookup references'!$C$3:$D$6,2,FALSE)*BA61</f>
        <v>0</v>
      </c>
      <c r="BF61" s="18">
        <f>P61*V61</f>
        <v>0</v>
      </c>
      <c r="BG61" s="18">
        <f t="shared" si="19"/>
        <v>0</v>
      </c>
      <c r="BH61" s="18">
        <f t="shared" si="29"/>
        <v>0</v>
      </c>
      <c r="BI61" s="114">
        <f>BH61*V61</f>
        <v>0</v>
      </c>
      <c r="BJ61" s="114">
        <f t="shared" si="20"/>
        <v>0</v>
      </c>
      <c r="BK61" s="114">
        <f t="shared" si="21"/>
        <v>0</v>
      </c>
      <c r="BL61" s="114">
        <f t="shared" si="22"/>
        <v>0</v>
      </c>
      <c r="BM61" s="114">
        <f t="shared" si="23"/>
        <v>0</v>
      </c>
      <c r="BN61" s="114">
        <f t="shared" si="24"/>
        <v>0</v>
      </c>
      <c r="BO61" s="114">
        <f t="shared" si="30"/>
        <v>0</v>
      </c>
      <c r="BP61" s="119">
        <v>0.05</v>
      </c>
      <c r="BQ61" s="120">
        <f t="shared" si="31"/>
        <v>2.5000000000000001E-5</v>
      </c>
      <c r="BR61" s="120">
        <f t="shared" si="32"/>
        <v>5.0000000000000002E-5</v>
      </c>
      <c r="BS61" s="120">
        <f t="shared" si="33"/>
        <v>7.5000000000000007E-5</v>
      </c>
      <c r="BT61" s="120">
        <f t="shared" si="34"/>
        <v>1E-4</v>
      </c>
      <c r="BU61" s="120">
        <f t="shared" si="35"/>
        <v>1.25E-4</v>
      </c>
      <c r="BV61" s="120">
        <f t="shared" si="36"/>
        <v>3.7500000000000001E-4</v>
      </c>
    </row>
    <row r="62" spans="1:74" x14ac:dyDescent="0.2">
      <c r="A62" s="42">
        <v>55</v>
      </c>
      <c r="B62" s="127"/>
      <c r="C62" s="44"/>
      <c r="D62" s="169"/>
      <c r="E62" s="137"/>
      <c r="F62" s="138"/>
      <c r="G62" s="134"/>
      <c r="H62" s="166"/>
      <c r="I62" s="169"/>
      <c r="J62" s="139"/>
      <c r="K62" s="129"/>
      <c r="L62" s="139"/>
      <c r="M62" s="130"/>
      <c r="N62" s="67"/>
      <c r="O62" s="67"/>
      <c r="P62" s="59"/>
      <c r="Q62" s="109">
        <f t="shared" si="8"/>
        <v>0</v>
      </c>
      <c r="R62" s="110" t="str">
        <f>IFERROR((VLOOKUP(I62,'Lookup references'!$C$3:$E$6,3,FALSE)*J62)/1000,"")</f>
        <v/>
      </c>
      <c r="S62" s="110" t="str">
        <f>IFERROR((VLOOKUP(K62,'Lookup references'!$C$3:$E$6,3,FALSE)*L62)/1000,"")</f>
        <v/>
      </c>
      <c r="T62" s="111">
        <f t="shared" si="9"/>
        <v>0</v>
      </c>
      <c r="U62" s="170"/>
      <c r="V62" s="142"/>
      <c r="W62" s="139"/>
      <c r="X62" s="128"/>
      <c r="Y62" s="132"/>
      <c r="Z62" s="128"/>
      <c r="AA62" s="53"/>
      <c r="AB62" s="53"/>
      <c r="AC62" s="60"/>
      <c r="AD62" s="123">
        <f t="shared" ca="1" si="10"/>
        <v>43291</v>
      </c>
      <c r="AE62" s="124" t="str">
        <f ca="1">IF(AD62&gt;30,"Overdue","")</f>
        <v>Overdue</v>
      </c>
      <c r="AF62" s="123" t="e">
        <f>VLOOKUP(U62,'Lookup references'!$F$3:$I$8,4,FALSE)</f>
        <v>#N/A</v>
      </c>
      <c r="AG62" s="123" t="e">
        <f t="shared" ca="1" si="11"/>
        <v>#N/A</v>
      </c>
      <c r="AH62" s="123">
        <f>IF(B62="",0,1)</f>
        <v>0</v>
      </c>
      <c r="AI62" s="123" t="str">
        <f>IF(Y62="Red",1,"")</f>
        <v/>
      </c>
      <c r="AJ62" s="123" t="str">
        <f>IF(U62="Complete",H62,"")</f>
        <v/>
      </c>
      <c r="AK62" s="123">
        <f>IF($I62="Electricity",J62,0)</f>
        <v>0</v>
      </c>
      <c r="AL62" s="123">
        <f t="shared" si="12"/>
        <v>0</v>
      </c>
      <c r="AM62" s="123">
        <f t="shared" si="13"/>
        <v>0</v>
      </c>
      <c r="AN62" s="123">
        <f t="shared" si="14"/>
        <v>0</v>
      </c>
      <c r="AO62" s="9">
        <f t="shared" si="15"/>
        <v>0</v>
      </c>
      <c r="AP62" s="112">
        <f>IF(I62="Electricity",J62*V62,0)</f>
        <v>0</v>
      </c>
      <c r="AQ62" s="112">
        <f t="shared" si="16"/>
        <v>0</v>
      </c>
      <c r="AR62" s="112">
        <f t="shared" si="37"/>
        <v>0</v>
      </c>
      <c r="AS62" s="112">
        <f>IF(I62="Gas",J62*V62,0)</f>
        <v>0</v>
      </c>
      <c r="AT62" s="112">
        <f>IF(K62="Gas",L62*V62,0)</f>
        <v>0</v>
      </c>
      <c r="AU62" s="112">
        <f t="shared" si="38"/>
        <v>0</v>
      </c>
      <c r="AV62" s="112">
        <f t="shared" si="17"/>
        <v>0</v>
      </c>
      <c r="AW62" s="113">
        <f t="shared" si="18"/>
        <v>0</v>
      </c>
      <c r="AX62" s="112">
        <f t="shared" si="39"/>
        <v>0</v>
      </c>
      <c r="AY62" s="112">
        <f>IF(I62="Diesel",J62*V62,0)</f>
        <v>0</v>
      </c>
      <c r="AZ62" s="113">
        <f>IF(K62="Diesel",L62*V62,0)</f>
        <v>0</v>
      </c>
      <c r="BA62" s="113">
        <f t="shared" si="40"/>
        <v>0</v>
      </c>
      <c r="BB62" s="114">
        <f>VLOOKUP("Electricity",'Lookup references'!$C$3:$D$6,2,FALSE)*AR62</f>
        <v>0</v>
      </c>
      <c r="BC62" s="18">
        <f>VLOOKUP("Gas",'Lookup references'!$C$3:$D$6,2,FALSE)*AU62</f>
        <v>0</v>
      </c>
      <c r="BD62" s="18">
        <f>VLOOKUP("Petrol",'Lookup references'!$C$3:$D$6,2,FALSE)*AX62</f>
        <v>0</v>
      </c>
      <c r="BE62" s="18">
        <f>VLOOKUP("Diesel",'Lookup references'!$C$3:$D$6,2,FALSE)*BA62</f>
        <v>0</v>
      </c>
      <c r="BF62" s="18">
        <f>P62*V62</f>
        <v>0</v>
      </c>
      <c r="BG62" s="18">
        <f t="shared" si="19"/>
        <v>0</v>
      </c>
      <c r="BH62" s="18">
        <f t="shared" si="29"/>
        <v>0</v>
      </c>
      <c r="BI62" s="114">
        <f>BH62*V62</f>
        <v>0</v>
      </c>
      <c r="BJ62" s="114">
        <f t="shared" si="20"/>
        <v>0</v>
      </c>
      <c r="BK62" s="114">
        <f t="shared" si="21"/>
        <v>0</v>
      </c>
      <c r="BL62" s="114">
        <f t="shared" si="22"/>
        <v>0</v>
      </c>
      <c r="BM62" s="114">
        <f t="shared" si="23"/>
        <v>0</v>
      </c>
      <c r="BN62" s="114">
        <f t="shared" si="24"/>
        <v>0</v>
      </c>
      <c r="BO62" s="114">
        <f t="shared" si="30"/>
        <v>0</v>
      </c>
      <c r="BP62" s="119">
        <v>0.05</v>
      </c>
      <c r="BQ62" s="120">
        <f t="shared" si="31"/>
        <v>2.5000000000000001E-5</v>
      </c>
      <c r="BR62" s="120">
        <f t="shared" si="32"/>
        <v>5.0000000000000002E-5</v>
      </c>
      <c r="BS62" s="120">
        <f t="shared" si="33"/>
        <v>7.5000000000000007E-5</v>
      </c>
      <c r="BT62" s="120">
        <f t="shared" si="34"/>
        <v>1E-4</v>
      </c>
      <c r="BU62" s="120">
        <f t="shared" si="35"/>
        <v>1.25E-4</v>
      </c>
      <c r="BV62" s="120">
        <f t="shared" si="36"/>
        <v>3.7500000000000001E-4</v>
      </c>
    </row>
    <row r="63" spans="1:74" x14ac:dyDescent="0.2">
      <c r="A63" s="42">
        <v>56</v>
      </c>
      <c r="B63" s="127"/>
      <c r="C63" s="44"/>
      <c r="D63" s="169"/>
      <c r="E63" s="137"/>
      <c r="F63" s="138"/>
      <c r="G63" s="134"/>
      <c r="H63" s="166"/>
      <c r="I63" s="169"/>
      <c r="J63" s="139"/>
      <c r="K63" s="129"/>
      <c r="L63" s="139"/>
      <c r="M63" s="130"/>
      <c r="N63" s="67"/>
      <c r="O63" s="67"/>
      <c r="P63" s="59"/>
      <c r="Q63" s="109">
        <f t="shared" si="8"/>
        <v>0</v>
      </c>
      <c r="R63" s="110" t="str">
        <f>IFERROR((VLOOKUP(I63,'Lookup references'!$C$3:$E$6,3,FALSE)*J63)/1000,"")</f>
        <v/>
      </c>
      <c r="S63" s="110" t="str">
        <f>IFERROR((VLOOKUP(K63,'Lookup references'!$C$3:$E$6,3,FALSE)*L63)/1000,"")</f>
        <v/>
      </c>
      <c r="T63" s="111">
        <f t="shared" si="9"/>
        <v>0</v>
      </c>
      <c r="U63" s="170"/>
      <c r="V63" s="142"/>
      <c r="W63" s="139"/>
      <c r="X63" s="128"/>
      <c r="Y63" s="132"/>
      <c r="Z63" s="128"/>
      <c r="AA63" s="53"/>
      <c r="AB63" s="53"/>
      <c r="AC63" s="60"/>
      <c r="AD63" s="123">
        <f t="shared" ca="1" si="10"/>
        <v>43291</v>
      </c>
      <c r="AE63" s="124" t="str">
        <f ca="1">IF(AD63&gt;30,"Overdue","")</f>
        <v>Overdue</v>
      </c>
      <c r="AF63" s="123" t="e">
        <f>VLOOKUP(U63,'Lookup references'!$F$3:$I$8,4,FALSE)</f>
        <v>#N/A</v>
      </c>
      <c r="AG63" s="123" t="e">
        <f t="shared" ca="1" si="11"/>
        <v>#N/A</v>
      </c>
      <c r="AH63" s="123">
        <f>IF(B63="",0,1)</f>
        <v>0</v>
      </c>
      <c r="AI63" s="123" t="str">
        <f>IF(Y63="Red",1,"")</f>
        <v/>
      </c>
      <c r="AJ63" s="123" t="str">
        <f>IF(U63="Complete",H63,"")</f>
        <v/>
      </c>
      <c r="AK63" s="123">
        <f>IF($I63="Electricity",J63,0)</f>
        <v>0</v>
      </c>
      <c r="AL63" s="123">
        <f t="shared" si="12"/>
        <v>0</v>
      </c>
      <c r="AM63" s="123">
        <f t="shared" si="13"/>
        <v>0</v>
      </c>
      <c r="AN63" s="123">
        <f t="shared" si="14"/>
        <v>0</v>
      </c>
      <c r="AO63" s="9">
        <f t="shared" si="15"/>
        <v>0</v>
      </c>
      <c r="AP63" s="112">
        <f>IF(I63="Electricity",J63*V63,0)</f>
        <v>0</v>
      </c>
      <c r="AQ63" s="112">
        <f t="shared" si="16"/>
        <v>0</v>
      </c>
      <c r="AR63" s="112">
        <f t="shared" si="37"/>
        <v>0</v>
      </c>
      <c r="AS63" s="112">
        <f>IF(I63="Gas",J63*V63,0)</f>
        <v>0</v>
      </c>
      <c r="AT63" s="112">
        <f>IF(K63="Gas",L63*V63,0)</f>
        <v>0</v>
      </c>
      <c r="AU63" s="112">
        <f t="shared" si="38"/>
        <v>0</v>
      </c>
      <c r="AV63" s="112">
        <f t="shared" si="17"/>
        <v>0</v>
      </c>
      <c r="AW63" s="113">
        <f t="shared" si="18"/>
        <v>0</v>
      </c>
      <c r="AX63" s="112">
        <f t="shared" si="39"/>
        <v>0</v>
      </c>
      <c r="AY63" s="112">
        <f>IF(I63="Diesel",J63*V63,0)</f>
        <v>0</v>
      </c>
      <c r="AZ63" s="113">
        <f>IF(K63="Diesel",L63*V63,0)</f>
        <v>0</v>
      </c>
      <c r="BA63" s="113">
        <f t="shared" si="40"/>
        <v>0</v>
      </c>
      <c r="BB63" s="114">
        <f>VLOOKUP("Electricity",'Lookup references'!$C$3:$D$6,2,FALSE)*AR63</f>
        <v>0</v>
      </c>
      <c r="BC63" s="18">
        <f>VLOOKUP("Gas",'Lookup references'!$C$3:$D$6,2,FALSE)*AU63</f>
        <v>0</v>
      </c>
      <c r="BD63" s="18">
        <f>VLOOKUP("Petrol",'Lookup references'!$C$3:$D$6,2,FALSE)*AX63</f>
        <v>0</v>
      </c>
      <c r="BE63" s="18">
        <f>VLOOKUP("Diesel",'Lookup references'!$C$3:$D$6,2,FALSE)*BA63</f>
        <v>0</v>
      </c>
      <c r="BF63" s="18">
        <f>P63*V63</f>
        <v>0</v>
      </c>
      <c r="BG63" s="18">
        <f t="shared" si="19"/>
        <v>0</v>
      </c>
      <c r="BH63" s="18">
        <f t="shared" si="29"/>
        <v>0</v>
      </c>
      <c r="BI63" s="114">
        <f>BH63*V63</f>
        <v>0</v>
      </c>
      <c r="BJ63" s="114">
        <f t="shared" si="20"/>
        <v>0</v>
      </c>
      <c r="BK63" s="114">
        <f t="shared" si="21"/>
        <v>0</v>
      </c>
      <c r="BL63" s="114">
        <f t="shared" si="22"/>
        <v>0</v>
      </c>
      <c r="BM63" s="114">
        <f t="shared" si="23"/>
        <v>0</v>
      </c>
      <c r="BN63" s="114">
        <f t="shared" si="24"/>
        <v>0</v>
      </c>
      <c r="BO63" s="114">
        <f t="shared" si="30"/>
        <v>0</v>
      </c>
      <c r="BP63" s="119">
        <v>0.05</v>
      </c>
      <c r="BQ63" s="120">
        <f t="shared" si="31"/>
        <v>2.5000000000000001E-5</v>
      </c>
      <c r="BR63" s="120">
        <f t="shared" si="32"/>
        <v>5.0000000000000002E-5</v>
      </c>
      <c r="BS63" s="120">
        <f t="shared" si="33"/>
        <v>7.5000000000000007E-5</v>
      </c>
      <c r="BT63" s="120">
        <f t="shared" si="34"/>
        <v>1E-4</v>
      </c>
      <c r="BU63" s="120">
        <f t="shared" si="35"/>
        <v>1.25E-4</v>
      </c>
      <c r="BV63" s="120">
        <f t="shared" si="36"/>
        <v>3.7500000000000001E-4</v>
      </c>
    </row>
    <row r="64" spans="1:74" x14ac:dyDescent="0.2">
      <c r="A64" s="42">
        <v>57</v>
      </c>
      <c r="B64" s="127"/>
      <c r="C64" s="44"/>
      <c r="D64" s="169"/>
      <c r="E64" s="137"/>
      <c r="F64" s="138"/>
      <c r="G64" s="134"/>
      <c r="H64" s="166"/>
      <c r="I64" s="169"/>
      <c r="J64" s="139"/>
      <c r="K64" s="129"/>
      <c r="L64" s="139"/>
      <c r="M64" s="130"/>
      <c r="N64" s="67"/>
      <c r="O64" s="67"/>
      <c r="P64" s="59"/>
      <c r="Q64" s="109">
        <f t="shared" si="8"/>
        <v>0</v>
      </c>
      <c r="R64" s="110" t="str">
        <f>IFERROR((VLOOKUP(I64,'Lookup references'!$C$3:$E$6,3,FALSE)*J64)/1000,"")</f>
        <v/>
      </c>
      <c r="S64" s="110" t="str">
        <f>IFERROR((VLOOKUP(K64,'Lookup references'!$C$3:$E$6,3,FALSE)*L64)/1000,"")</f>
        <v/>
      </c>
      <c r="T64" s="111">
        <f t="shared" si="9"/>
        <v>0</v>
      </c>
      <c r="U64" s="170"/>
      <c r="V64" s="142"/>
      <c r="W64" s="139"/>
      <c r="X64" s="128"/>
      <c r="Y64" s="132"/>
      <c r="Z64" s="128"/>
      <c r="AA64" s="53"/>
      <c r="AB64" s="53"/>
      <c r="AC64" s="60"/>
      <c r="AD64" s="123">
        <f t="shared" ca="1" si="10"/>
        <v>43291</v>
      </c>
      <c r="AE64" s="124" t="str">
        <f ca="1">IF(AD64&gt;30,"Overdue","")</f>
        <v>Overdue</v>
      </c>
      <c r="AF64" s="123" t="e">
        <f>VLOOKUP(U64,'Lookup references'!$F$3:$I$8,4,FALSE)</f>
        <v>#N/A</v>
      </c>
      <c r="AG64" s="123" t="e">
        <f t="shared" ca="1" si="11"/>
        <v>#N/A</v>
      </c>
      <c r="AH64" s="123">
        <f>IF(B64="",0,1)</f>
        <v>0</v>
      </c>
      <c r="AI64" s="123" t="str">
        <f>IF(Y64="Red",1,"")</f>
        <v/>
      </c>
      <c r="AJ64" s="123" t="str">
        <f>IF(U64="Complete",H64,"")</f>
        <v/>
      </c>
      <c r="AK64" s="123">
        <f>IF($I64="Electricity",J64,0)</f>
        <v>0</v>
      </c>
      <c r="AL64" s="123">
        <f t="shared" si="12"/>
        <v>0</v>
      </c>
      <c r="AM64" s="123">
        <f t="shared" si="13"/>
        <v>0</v>
      </c>
      <c r="AN64" s="123">
        <f t="shared" si="14"/>
        <v>0</v>
      </c>
      <c r="AO64" s="9">
        <f t="shared" si="15"/>
        <v>0</v>
      </c>
      <c r="AP64" s="112">
        <f>IF(I64="Electricity",J64*V64,0)</f>
        <v>0</v>
      </c>
      <c r="AQ64" s="112">
        <f t="shared" si="16"/>
        <v>0</v>
      </c>
      <c r="AR64" s="112">
        <f t="shared" si="37"/>
        <v>0</v>
      </c>
      <c r="AS64" s="112">
        <f>IF(I64="Gas",J64*V64,0)</f>
        <v>0</v>
      </c>
      <c r="AT64" s="112">
        <f>IF(K64="Gas",L64*V64,0)</f>
        <v>0</v>
      </c>
      <c r="AU64" s="112">
        <f t="shared" si="38"/>
        <v>0</v>
      </c>
      <c r="AV64" s="112">
        <f t="shared" si="17"/>
        <v>0</v>
      </c>
      <c r="AW64" s="113">
        <f t="shared" si="18"/>
        <v>0</v>
      </c>
      <c r="AX64" s="112">
        <f t="shared" si="39"/>
        <v>0</v>
      </c>
      <c r="AY64" s="112">
        <f>IF(I64="Diesel",J64*V64,0)</f>
        <v>0</v>
      </c>
      <c r="AZ64" s="113">
        <f>IF(K64="Diesel",L64*V64,0)</f>
        <v>0</v>
      </c>
      <c r="BA64" s="113">
        <f t="shared" si="40"/>
        <v>0</v>
      </c>
      <c r="BB64" s="114">
        <f>VLOOKUP("Electricity",'Lookup references'!$C$3:$D$6,2,FALSE)*AR64</f>
        <v>0</v>
      </c>
      <c r="BC64" s="18">
        <f>VLOOKUP("Gas",'Lookup references'!$C$3:$D$6,2,FALSE)*AU64</f>
        <v>0</v>
      </c>
      <c r="BD64" s="18">
        <f>VLOOKUP("Petrol",'Lookup references'!$C$3:$D$6,2,FALSE)*AX64</f>
        <v>0</v>
      </c>
      <c r="BE64" s="18">
        <f>VLOOKUP("Diesel",'Lookup references'!$C$3:$D$6,2,FALSE)*BA64</f>
        <v>0</v>
      </c>
      <c r="BF64" s="18">
        <f>P64*V64</f>
        <v>0</v>
      </c>
      <c r="BG64" s="18">
        <f t="shared" si="19"/>
        <v>0</v>
      </c>
      <c r="BH64" s="18">
        <f t="shared" si="29"/>
        <v>0</v>
      </c>
      <c r="BI64" s="114">
        <f>BH64*V64</f>
        <v>0</v>
      </c>
      <c r="BJ64" s="114">
        <f t="shared" si="20"/>
        <v>0</v>
      </c>
      <c r="BK64" s="114">
        <f t="shared" si="21"/>
        <v>0</v>
      </c>
      <c r="BL64" s="114">
        <f t="shared" si="22"/>
        <v>0</v>
      </c>
      <c r="BM64" s="114">
        <f t="shared" si="23"/>
        <v>0</v>
      </c>
      <c r="BN64" s="114">
        <f t="shared" si="24"/>
        <v>0</v>
      </c>
      <c r="BO64" s="114">
        <f t="shared" si="30"/>
        <v>0</v>
      </c>
      <c r="BP64" s="119">
        <v>0.05</v>
      </c>
      <c r="BQ64" s="120">
        <f t="shared" si="31"/>
        <v>2.5000000000000001E-5</v>
      </c>
      <c r="BR64" s="120">
        <f t="shared" si="32"/>
        <v>5.0000000000000002E-5</v>
      </c>
      <c r="BS64" s="120">
        <f t="shared" si="33"/>
        <v>7.5000000000000007E-5</v>
      </c>
      <c r="BT64" s="120">
        <f t="shared" si="34"/>
        <v>1E-4</v>
      </c>
      <c r="BU64" s="120">
        <f t="shared" si="35"/>
        <v>1.25E-4</v>
      </c>
      <c r="BV64" s="120">
        <f t="shared" si="36"/>
        <v>3.7500000000000001E-4</v>
      </c>
    </row>
    <row r="65" spans="1:74" x14ac:dyDescent="0.2">
      <c r="A65" s="42">
        <v>58</v>
      </c>
      <c r="B65" s="127"/>
      <c r="C65" s="129"/>
      <c r="D65" s="169"/>
      <c r="E65" s="137"/>
      <c r="F65" s="138"/>
      <c r="G65" s="134"/>
      <c r="H65" s="166"/>
      <c r="I65" s="169"/>
      <c r="J65" s="139"/>
      <c r="K65" s="129"/>
      <c r="L65" s="139"/>
      <c r="M65" s="130"/>
      <c r="N65" s="67"/>
      <c r="O65" s="67"/>
      <c r="P65" s="59"/>
      <c r="Q65" s="109">
        <f t="shared" si="8"/>
        <v>0</v>
      </c>
      <c r="R65" s="110" t="str">
        <f>IFERROR((VLOOKUP(I65,'Lookup references'!$C$3:$E$6,3,FALSE)*J65)/1000,"")</f>
        <v/>
      </c>
      <c r="S65" s="110" t="str">
        <f>IFERROR((VLOOKUP(K65,'Lookup references'!$C$3:$E$6,3,FALSE)*L65)/1000,"")</f>
        <v/>
      </c>
      <c r="T65" s="111">
        <f t="shared" si="9"/>
        <v>0</v>
      </c>
      <c r="U65" s="170"/>
      <c r="V65" s="142"/>
      <c r="W65" s="139"/>
      <c r="X65" s="128"/>
      <c r="Y65" s="132"/>
      <c r="Z65" s="128"/>
      <c r="AA65" s="53"/>
      <c r="AB65" s="53"/>
      <c r="AC65" s="60"/>
      <c r="AD65" s="123">
        <f t="shared" ca="1" si="10"/>
        <v>43291</v>
      </c>
      <c r="AE65" s="124" t="str">
        <f ca="1">IF(AD65&gt;30,"Overdue","")</f>
        <v>Overdue</v>
      </c>
      <c r="AF65" s="123" t="e">
        <f>VLOOKUP(U65,'Lookup references'!$F$3:$I$8,4,FALSE)</f>
        <v>#N/A</v>
      </c>
      <c r="AG65" s="123" t="e">
        <f t="shared" ca="1" si="11"/>
        <v>#N/A</v>
      </c>
      <c r="AH65" s="123">
        <f>IF(B65="",0,1)</f>
        <v>0</v>
      </c>
      <c r="AI65" s="123" t="str">
        <f>IF(Y65="Red",1,"")</f>
        <v/>
      </c>
      <c r="AJ65" s="123" t="str">
        <f>IF(U65="Complete",H65,"")</f>
        <v/>
      </c>
      <c r="AK65" s="123">
        <f>IF($I65="Electricity",J65,0)</f>
        <v>0</v>
      </c>
      <c r="AL65" s="123">
        <f t="shared" si="12"/>
        <v>0</v>
      </c>
      <c r="AM65" s="123">
        <f t="shared" si="13"/>
        <v>0</v>
      </c>
      <c r="AN65" s="123">
        <f t="shared" si="14"/>
        <v>0</v>
      </c>
      <c r="AO65" s="9">
        <f t="shared" si="15"/>
        <v>0</v>
      </c>
      <c r="AP65" s="112">
        <f>IF(I65="Electricity",J65*V65,0)</f>
        <v>0</v>
      </c>
      <c r="AQ65" s="112">
        <f t="shared" si="16"/>
        <v>0</v>
      </c>
      <c r="AR65" s="112">
        <f t="shared" si="37"/>
        <v>0</v>
      </c>
      <c r="AS65" s="112">
        <f>IF(I65="Gas",J65*V65,0)</f>
        <v>0</v>
      </c>
      <c r="AT65" s="112">
        <f>IF(K65="Gas",L65*V65,0)</f>
        <v>0</v>
      </c>
      <c r="AU65" s="112">
        <f t="shared" si="38"/>
        <v>0</v>
      </c>
      <c r="AV65" s="112">
        <f t="shared" si="17"/>
        <v>0</v>
      </c>
      <c r="AW65" s="113">
        <f t="shared" si="18"/>
        <v>0</v>
      </c>
      <c r="AX65" s="112">
        <f t="shared" si="39"/>
        <v>0</v>
      </c>
      <c r="AY65" s="112">
        <f>IF(I65="Diesel",J65*V65,0)</f>
        <v>0</v>
      </c>
      <c r="AZ65" s="113">
        <f>IF(K65="Diesel",L65*V65,0)</f>
        <v>0</v>
      </c>
      <c r="BA65" s="113">
        <f t="shared" si="40"/>
        <v>0</v>
      </c>
      <c r="BB65" s="114">
        <f>VLOOKUP("Electricity",'Lookup references'!$C$3:$D$6,2,FALSE)*AR65</f>
        <v>0</v>
      </c>
      <c r="BC65" s="18">
        <f>VLOOKUP("Gas",'Lookup references'!$C$3:$D$6,2,FALSE)*AU65</f>
        <v>0</v>
      </c>
      <c r="BD65" s="18">
        <f>VLOOKUP("Petrol",'Lookup references'!$C$3:$D$6,2,FALSE)*AX65</f>
        <v>0</v>
      </c>
      <c r="BE65" s="18">
        <f>VLOOKUP("Diesel",'Lookup references'!$C$3:$D$6,2,FALSE)*BA65</f>
        <v>0</v>
      </c>
      <c r="BF65" s="18">
        <f>P65*V65</f>
        <v>0</v>
      </c>
      <c r="BG65" s="18">
        <f t="shared" si="19"/>
        <v>0</v>
      </c>
      <c r="BH65" s="18">
        <f t="shared" si="29"/>
        <v>0</v>
      </c>
      <c r="BI65" s="114">
        <f>BH65*V65</f>
        <v>0</v>
      </c>
      <c r="BJ65" s="114">
        <f t="shared" si="20"/>
        <v>0</v>
      </c>
      <c r="BK65" s="114">
        <f t="shared" si="21"/>
        <v>0</v>
      </c>
      <c r="BL65" s="114">
        <f t="shared" si="22"/>
        <v>0</v>
      </c>
      <c r="BM65" s="114">
        <f t="shared" si="23"/>
        <v>0</v>
      </c>
      <c r="BN65" s="114">
        <f t="shared" si="24"/>
        <v>0</v>
      </c>
      <c r="BO65" s="114">
        <f t="shared" si="30"/>
        <v>0</v>
      </c>
      <c r="BP65" s="119">
        <v>0.05</v>
      </c>
      <c r="BQ65" s="120">
        <f t="shared" si="31"/>
        <v>2.5000000000000001E-5</v>
      </c>
      <c r="BR65" s="120">
        <f t="shared" si="32"/>
        <v>5.0000000000000002E-5</v>
      </c>
      <c r="BS65" s="120">
        <f t="shared" si="33"/>
        <v>7.5000000000000007E-5</v>
      </c>
      <c r="BT65" s="120">
        <f t="shared" si="34"/>
        <v>1E-4</v>
      </c>
      <c r="BU65" s="120">
        <f t="shared" si="35"/>
        <v>1.25E-4</v>
      </c>
      <c r="BV65" s="120">
        <f t="shared" si="36"/>
        <v>3.7500000000000001E-4</v>
      </c>
    </row>
    <row r="66" spans="1:74" x14ac:dyDescent="0.2">
      <c r="A66" s="42">
        <v>59</v>
      </c>
      <c r="B66" s="127"/>
      <c r="C66" s="44"/>
      <c r="D66" s="169"/>
      <c r="E66" s="137"/>
      <c r="F66" s="138"/>
      <c r="G66" s="134"/>
      <c r="H66" s="166"/>
      <c r="I66" s="169"/>
      <c r="J66" s="139"/>
      <c r="K66" s="129"/>
      <c r="L66" s="139"/>
      <c r="M66" s="130"/>
      <c r="N66" s="67"/>
      <c r="O66" s="67"/>
      <c r="P66" s="59"/>
      <c r="Q66" s="109">
        <f t="shared" si="8"/>
        <v>0</v>
      </c>
      <c r="R66" s="110" t="str">
        <f>IFERROR((VLOOKUP(I66,'Lookup references'!$C$3:$E$6,3,FALSE)*J66)/1000,"")</f>
        <v/>
      </c>
      <c r="S66" s="110" t="str">
        <f>IFERROR((VLOOKUP(K66,'Lookup references'!$C$3:$E$6,3,FALSE)*L66)/1000,"")</f>
        <v/>
      </c>
      <c r="T66" s="111">
        <f t="shared" si="9"/>
        <v>0</v>
      </c>
      <c r="U66" s="170"/>
      <c r="V66" s="142"/>
      <c r="W66" s="139"/>
      <c r="X66" s="128"/>
      <c r="Y66" s="56"/>
      <c r="Z66" s="128"/>
      <c r="AA66" s="53"/>
      <c r="AB66" s="53"/>
      <c r="AC66" s="60"/>
      <c r="AD66" s="123">
        <f t="shared" ca="1" si="10"/>
        <v>43291</v>
      </c>
      <c r="AE66" s="124" t="str">
        <f ca="1">IF(AD66&gt;30,"Overdue","")</f>
        <v>Overdue</v>
      </c>
      <c r="AF66" s="123" t="e">
        <f>VLOOKUP(U66,'Lookup references'!$F$3:$I$8,4,FALSE)</f>
        <v>#N/A</v>
      </c>
      <c r="AG66" s="123" t="e">
        <f t="shared" ca="1" si="11"/>
        <v>#N/A</v>
      </c>
      <c r="AH66" s="123">
        <f>IF(B66="",0,1)</f>
        <v>0</v>
      </c>
      <c r="AI66" s="123" t="str">
        <f>IF(Y66="Red",1,"")</f>
        <v/>
      </c>
      <c r="AJ66" s="123" t="str">
        <f>IF(U66="Complete",H66,"")</f>
        <v/>
      </c>
      <c r="AK66" s="123">
        <f>IF($I66="Electricity",J66,0)</f>
        <v>0</v>
      </c>
      <c r="AL66" s="123">
        <f t="shared" si="12"/>
        <v>0</v>
      </c>
      <c r="AM66" s="123">
        <f t="shared" si="13"/>
        <v>0</v>
      </c>
      <c r="AN66" s="123">
        <f t="shared" si="14"/>
        <v>0</v>
      </c>
      <c r="AO66" s="9">
        <f t="shared" si="15"/>
        <v>0</v>
      </c>
      <c r="AP66" s="112">
        <f>IF(I66="Electricity",J66*V66,0)</f>
        <v>0</v>
      </c>
      <c r="AQ66" s="112">
        <f t="shared" si="16"/>
        <v>0</v>
      </c>
      <c r="AR66" s="112">
        <f t="shared" si="37"/>
        <v>0</v>
      </c>
      <c r="AS66" s="112">
        <f>IF(I66="Gas",J66*V66,0)</f>
        <v>0</v>
      </c>
      <c r="AT66" s="112">
        <f>IF(K66="Gas",L66*V66,0)</f>
        <v>0</v>
      </c>
      <c r="AU66" s="112">
        <f t="shared" si="38"/>
        <v>0</v>
      </c>
      <c r="AV66" s="112">
        <f t="shared" si="17"/>
        <v>0</v>
      </c>
      <c r="AW66" s="113">
        <f t="shared" si="18"/>
        <v>0</v>
      </c>
      <c r="AX66" s="112">
        <f t="shared" si="39"/>
        <v>0</v>
      </c>
      <c r="AY66" s="112">
        <f>IF(I66="Diesel",J66*V66,0)</f>
        <v>0</v>
      </c>
      <c r="AZ66" s="113">
        <f>IF(K66="Diesel",L66*V66,0)</f>
        <v>0</v>
      </c>
      <c r="BA66" s="113">
        <f t="shared" si="40"/>
        <v>0</v>
      </c>
      <c r="BB66" s="114">
        <f>VLOOKUP("Electricity",'Lookup references'!$C$3:$D$6,2,FALSE)*AR66</f>
        <v>0</v>
      </c>
      <c r="BC66" s="18">
        <f>VLOOKUP("Gas",'Lookup references'!$C$3:$D$6,2,FALSE)*AU66</f>
        <v>0</v>
      </c>
      <c r="BD66" s="18">
        <f>VLOOKUP("Petrol",'Lookup references'!$C$3:$D$6,2,FALSE)*AX66</f>
        <v>0</v>
      </c>
      <c r="BE66" s="18">
        <f>VLOOKUP("Diesel",'Lookup references'!$C$3:$D$6,2,FALSE)*BA66</f>
        <v>0</v>
      </c>
      <c r="BF66" s="18">
        <f>P66*V66</f>
        <v>0</v>
      </c>
      <c r="BG66" s="18">
        <f t="shared" si="19"/>
        <v>0</v>
      </c>
      <c r="BH66" s="18">
        <f t="shared" si="29"/>
        <v>0</v>
      </c>
      <c r="BI66" s="114">
        <f>BH66*V66</f>
        <v>0</v>
      </c>
      <c r="BJ66" s="114">
        <f t="shared" si="20"/>
        <v>0</v>
      </c>
      <c r="BK66" s="114">
        <f t="shared" si="21"/>
        <v>0</v>
      </c>
      <c r="BL66" s="114">
        <f t="shared" si="22"/>
        <v>0</v>
      </c>
      <c r="BM66" s="114">
        <f t="shared" si="23"/>
        <v>0</v>
      </c>
      <c r="BN66" s="114">
        <f t="shared" si="24"/>
        <v>0</v>
      </c>
      <c r="BO66" s="114">
        <f t="shared" si="30"/>
        <v>0</v>
      </c>
      <c r="BP66" s="119">
        <v>0.05</v>
      </c>
      <c r="BQ66" s="120">
        <f t="shared" si="31"/>
        <v>2.5000000000000001E-5</v>
      </c>
      <c r="BR66" s="120">
        <f t="shared" si="32"/>
        <v>5.0000000000000002E-5</v>
      </c>
      <c r="BS66" s="120">
        <f t="shared" si="33"/>
        <v>7.5000000000000007E-5</v>
      </c>
      <c r="BT66" s="120">
        <f t="shared" si="34"/>
        <v>1E-4</v>
      </c>
      <c r="BU66" s="120">
        <f t="shared" si="35"/>
        <v>1.25E-4</v>
      </c>
      <c r="BV66" s="120">
        <f t="shared" si="36"/>
        <v>3.7500000000000001E-4</v>
      </c>
    </row>
    <row r="67" spans="1:74" x14ac:dyDescent="0.2">
      <c r="A67" s="42">
        <v>60</v>
      </c>
      <c r="B67" s="127"/>
      <c r="C67" s="44"/>
      <c r="D67" s="169"/>
      <c r="E67" s="137"/>
      <c r="F67" s="138"/>
      <c r="G67" s="134"/>
      <c r="H67" s="166"/>
      <c r="I67" s="169"/>
      <c r="J67" s="139"/>
      <c r="K67" s="129"/>
      <c r="L67" s="139"/>
      <c r="M67" s="130"/>
      <c r="N67" s="67"/>
      <c r="O67" s="67"/>
      <c r="P67" s="59"/>
      <c r="Q67" s="109">
        <f t="shared" si="8"/>
        <v>0</v>
      </c>
      <c r="R67" s="110" t="str">
        <f>IFERROR((VLOOKUP(I67,'Lookup references'!$C$3:$E$6,3,FALSE)*J67)/1000,"")</f>
        <v/>
      </c>
      <c r="S67" s="110" t="str">
        <f>IFERROR((VLOOKUP(K67,'Lookup references'!$C$3:$E$6,3,FALSE)*L67)/1000,"")</f>
        <v/>
      </c>
      <c r="T67" s="111">
        <f t="shared" si="9"/>
        <v>0</v>
      </c>
      <c r="U67" s="170"/>
      <c r="V67" s="142"/>
      <c r="W67" s="139"/>
      <c r="X67" s="128"/>
      <c r="Y67" s="133"/>
      <c r="Z67" s="128"/>
      <c r="AA67" s="53"/>
      <c r="AB67" s="53"/>
      <c r="AC67" s="60"/>
      <c r="AD67" s="123">
        <f t="shared" ca="1" si="10"/>
        <v>43291</v>
      </c>
      <c r="AE67" s="124" t="str">
        <f ca="1">IF(AD67&gt;30,"Overdue","")</f>
        <v>Overdue</v>
      </c>
      <c r="AF67" s="123" t="e">
        <f>VLOOKUP(U67,'Lookup references'!$F$3:$I$8,4,FALSE)</f>
        <v>#N/A</v>
      </c>
      <c r="AG67" s="123" t="e">
        <f t="shared" ca="1" si="11"/>
        <v>#N/A</v>
      </c>
      <c r="AH67" s="123">
        <f>IF(B67="",0,1)</f>
        <v>0</v>
      </c>
      <c r="AI67" s="123" t="str">
        <f>IF(Y67="Red",1,"")</f>
        <v/>
      </c>
      <c r="AJ67" s="123" t="str">
        <f>IF(U67="Complete",H67,"")</f>
        <v/>
      </c>
      <c r="AK67" s="123">
        <f>IF($I67="Electricity",J67,0)</f>
        <v>0</v>
      </c>
      <c r="AL67" s="123">
        <f t="shared" si="12"/>
        <v>0</v>
      </c>
      <c r="AM67" s="123">
        <f t="shared" si="13"/>
        <v>0</v>
      </c>
      <c r="AN67" s="123">
        <f t="shared" si="14"/>
        <v>0</v>
      </c>
      <c r="AO67" s="9">
        <f t="shared" si="15"/>
        <v>0</v>
      </c>
      <c r="AP67" s="112">
        <f>IF(I67="Electricity",J67*V67,0)</f>
        <v>0</v>
      </c>
      <c r="AQ67" s="112">
        <f t="shared" si="16"/>
        <v>0</v>
      </c>
      <c r="AR67" s="112">
        <f t="shared" si="37"/>
        <v>0</v>
      </c>
      <c r="AS67" s="112">
        <f>IF(I67="Gas",J67*V67,0)</f>
        <v>0</v>
      </c>
      <c r="AT67" s="112">
        <f>IF(K67="Gas",L67*V67,0)</f>
        <v>0</v>
      </c>
      <c r="AU67" s="112">
        <f t="shared" si="38"/>
        <v>0</v>
      </c>
      <c r="AV67" s="112">
        <f t="shared" si="17"/>
        <v>0</v>
      </c>
      <c r="AW67" s="113">
        <f t="shared" si="18"/>
        <v>0</v>
      </c>
      <c r="AX67" s="112">
        <f t="shared" si="39"/>
        <v>0</v>
      </c>
      <c r="AY67" s="112">
        <f>IF(I67="Diesel",J67*V67,0)</f>
        <v>0</v>
      </c>
      <c r="AZ67" s="113">
        <f>IF(K67="Diesel",L67*V67,0)</f>
        <v>0</v>
      </c>
      <c r="BA67" s="113">
        <f t="shared" si="40"/>
        <v>0</v>
      </c>
      <c r="BB67" s="114">
        <f>VLOOKUP("Electricity",'Lookup references'!$C$3:$D$6,2,FALSE)*AR67</f>
        <v>0</v>
      </c>
      <c r="BC67" s="18">
        <f>VLOOKUP("Gas",'Lookup references'!$C$3:$D$6,2,FALSE)*AU67</f>
        <v>0</v>
      </c>
      <c r="BD67" s="18">
        <f>VLOOKUP("Petrol",'Lookup references'!$C$3:$D$6,2,FALSE)*AX67</f>
        <v>0</v>
      </c>
      <c r="BE67" s="18">
        <f>VLOOKUP("Diesel",'Lookup references'!$C$3:$D$6,2,FALSE)*BA67</f>
        <v>0</v>
      </c>
      <c r="BF67" s="18">
        <f>P67*V67</f>
        <v>0</v>
      </c>
      <c r="BG67" s="18">
        <f t="shared" si="19"/>
        <v>0</v>
      </c>
      <c r="BH67" s="18">
        <f t="shared" si="29"/>
        <v>0</v>
      </c>
      <c r="BI67" s="114">
        <f>BH67*V67</f>
        <v>0</v>
      </c>
      <c r="BJ67" s="114">
        <f t="shared" si="20"/>
        <v>0</v>
      </c>
      <c r="BK67" s="114">
        <f t="shared" si="21"/>
        <v>0</v>
      </c>
      <c r="BL67" s="114">
        <f t="shared" si="22"/>
        <v>0</v>
      </c>
      <c r="BM67" s="114">
        <f t="shared" si="23"/>
        <v>0</v>
      </c>
      <c r="BN67" s="114">
        <f t="shared" si="24"/>
        <v>0</v>
      </c>
      <c r="BO67" s="114">
        <f t="shared" si="30"/>
        <v>0</v>
      </c>
      <c r="BP67" s="119">
        <v>0.05</v>
      </c>
      <c r="BQ67" s="120">
        <f t="shared" si="31"/>
        <v>2.5000000000000001E-5</v>
      </c>
      <c r="BR67" s="120">
        <f t="shared" si="32"/>
        <v>5.0000000000000002E-5</v>
      </c>
      <c r="BS67" s="120">
        <f t="shared" si="33"/>
        <v>7.5000000000000007E-5</v>
      </c>
      <c r="BT67" s="120">
        <f t="shared" si="34"/>
        <v>1E-4</v>
      </c>
      <c r="BU67" s="120">
        <f t="shared" si="35"/>
        <v>1.25E-4</v>
      </c>
      <c r="BV67" s="120">
        <f t="shared" si="36"/>
        <v>3.7500000000000001E-4</v>
      </c>
    </row>
    <row r="68" spans="1:74" x14ac:dyDescent="0.2">
      <c r="A68" s="42">
        <v>61</v>
      </c>
      <c r="B68" s="127"/>
      <c r="C68" s="44"/>
      <c r="D68" s="169"/>
      <c r="E68" s="137"/>
      <c r="F68" s="138"/>
      <c r="G68" s="134"/>
      <c r="H68" s="166"/>
      <c r="I68" s="169"/>
      <c r="J68" s="139"/>
      <c r="K68" s="129"/>
      <c r="L68" s="139"/>
      <c r="M68" s="130"/>
      <c r="N68" s="67"/>
      <c r="O68" s="67"/>
      <c r="P68" s="59"/>
      <c r="Q68" s="109">
        <f t="shared" si="8"/>
        <v>0</v>
      </c>
      <c r="R68" s="110" t="str">
        <f>IFERROR((VLOOKUP(I68,'Lookup references'!$C$3:$E$6,3,FALSE)*J68)/1000,"")</f>
        <v/>
      </c>
      <c r="S68" s="110" t="str">
        <f>IFERROR((VLOOKUP(K68,'Lookup references'!$C$3:$E$6,3,FALSE)*L68)/1000,"")</f>
        <v/>
      </c>
      <c r="T68" s="111">
        <f t="shared" si="9"/>
        <v>0</v>
      </c>
      <c r="U68" s="170"/>
      <c r="V68" s="142"/>
      <c r="W68" s="139"/>
      <c r="X68" s="128"/>
      <c r="Y68" s="133"/>
      <c r="Z68" s="128"/>
      <c r="AA68" s="53"/>
      <c r="AB68" s="53"/>
      <c r="AC68" s="60"/>
      <c r="AD68" s="123">
        <f t="shared" ca="1" si="10"/>
        <v>43291</v>
      </c>
      <c r="AE68" s="124" t="str">
        <f ca="1">IF(AD68&gt;30,"Overdue","")</f>
        <v>Overdue</v>
      </c>
      <c r="AF68" s="123" t="e">
        <f>VLOOKUP(U68,'Lookup references'!$F$3:$I$8,4,FALSE)</f>
        <v>#N/A</v>
      </c>
      <c r="AG68" s="123" t="e">
        <f t="shared" ca="1" si="11"/>
        <v>#N/A</v>
      </c>
      <c r="AH68" s="123">
        <f>IF(B68="",0,1)</f>
        <v>0</v>
      </c>
      <c r="AI68" s="123" t="str">
        <f>IF(Y68="Red",1,"")</f>
        <v/>
      </c>
      <c r="AJ68" s="123" t="str">
        <f>IF(U68="Complete",H68,"")</f>
        <v/>
      </c>
      <c r="AK68" s="123">
        <f>IF($I68="Electricity",J68,0)</f>
        <v>0</v>
      </c>
      <c r="AL68" s="123">
        <f t="shared" si="12"/>
        <v>0</v>
      </c>
      <c r="AM68" s="123">
        <f t="shared" si="13"/>
        <v>0</v>
      </c>
      <c r="AN68" s="123">
        <f t="shared" si="14"/>
        <v>0</v>
      </c>
      <c r="AO68" s="9">
        <f t="shared" si="15"/>
        <v>0</v>
      </c>
      <c r="AP68" s="112">
        <f>IF(I68="Electricity",J68*V68,0)</f>
        <v>0</v>
      </c>
      <c r="AQ68" s="112">
        <f t="shared" si="16"/>
        <v>0</v>
      </c>
      <c r="AR68" s="112"/>
      <c r="AS68" s="112">
        <f>IF(I68="Gas",J68*V68,0)</f>
        <v>0</v>
      </c>
      <c r="AT68" s="112">
        <f>IF(K68="Gas",L68*V68,0)</f>
        <v>0</v>
      </c>
      <c r="AU68" s="112"/>
      <c r="AV68" s="112">
        <f t="shared" si="17"/>
        <v>0</v>
      </c>
      <c r="AW68" s="113">
        <f t="shared" si="18"/>
        <v>0</v>
      </c>
      <c r="AX68" s="112"/>
      <c r="AY68" s="112"/>
      <c r="AZ68" s="113"/>
      <c r="BA68" s="113"/>
      <c r="BB68" s="114">
        <f>VLOOKUP("Electricity",'Lookup references'!$C$3:$D$6,2,FALSE)*AR68</f>
        <v>0</v>
      </c>
      <c r="BC68" s="18">
        <f>VLOOKUP("Gas",'Lookup references'!$C$3:$D$6,2,FALSE)*AU68</f>
        <v>0</v>
      </c>
      <c r="BD68" s="18">
        <f>VLOOKUP("Petrol",'Lookup references'!$C$3:$D$6,2,FALSE)*AX68</f>
        <v>0</v>
      </c>
      <c r="BE68" s="18">
        <f>VLOOKUP("Diesel",'Lookup references'!$C$3:$D$6,2,FALSE)*BA68</f>
        <v>0</v>
      </c>
      <c r="BF68" s="18">
        <f>P68*V68</f>
        <v>0</v>
      </c>
      <c r="BG68" s="18">
        <f t="shared" si="19"/>
        <v>0</v>
      </c>
      <c r="BH68" s="18">
        <f t="shared" si="29"/>
        <v>0</v>
      </c>
      <c r="BI68" s="114">
        <f>BH68*V68</f>
        <v>0</v>
      </c>
      <c r="BJ68" s="114">
        <f t="shared" si="20"/>
        <v>0</v>
      </c>
      <c r="BK68" s="114">
        <f t="shared" si="21"/>
        <v>0</v>
      </c>
      <c r="BL68" s="114">
        <f t="shared" si="22"/>
        <v>0</v>
      </c>
      <c r="BM68" s="114">
        <f t="shared" si="23"/>
        <v>0</v>
      </c>
      <c r="BN68" s="114">
        <f t="shared" si="24"/>
        <v>0</v>
      </c>
      <c r="BO68" s="114">
        <f t="shared" si="30"/>
        <v>0</v>
      </c>
      <c r="BP68" s="119">
        <v>0.05</v>
      </c>
      <c r="BQ68" s="120">
        <f t="shared" si="31"/>
        <v>2.5000000000000001E-5</v>
      </c>
      <c r="BR68" s="120">
        <f t="shared" si="32"/>
        <v>5.0000000000000002E-5</v>
      </c>
      <c r="BS68" s="120">
        <f t="shared" si="33"/>
        <v>7.5000000000000007E-5</v>
      </c>
      <c r="BT68" s="120">
        <f t="shared" si="34"/>
        <v>1E-4</v>
      </c>
      <c r="BU68" s="120">
        <f t="shared" si="35"/>
        <v>1.25E-4</v>
      </c>
      <c r="BV68" s="120">
        <f t="shared" si="36"/>
        <v>3.7500000000000001E-4</v>
      </c>
    </row>
    <row r="69" spans="1:74" x14ac:dyDescent="0.2">
      <c r="A69" s="42">
        <v>62</v>
      </c>
      <c r="B69" s="127"/>
      <c r="C69" s="44"/>
      <c r="D69" s="169"/>
      <c r="E69" s="137"/>
      <c r="F69" s="138"/>
      <c r="G69" s="134"/>
      <c r="H69" s="166"/>
      <c r="I69" s="169"/>
      <c r="J69" s="139"/>
      <c r="K69" s="129"/>
      <c r="L69" s="139"/>
      <c r="M69" s="130"/>
      <c r="N69" s="67"/>
      <c r="O69" s="67"/>
      <c r="P69" s="59"/>
      <c r="Q69" s="109">
        <f t="shared" si="8"/>
        <v>0</v>
      </c>
      <c r="R69" s="110" t="str">
        <f>IFERROR((VLOOKUP(I69,'Lookup references'!$C$3:$E$6,3,FALSE)*J69)/1000,"")</f>
        <v/>
      </c>
      <c r="S69" s="110" t="str">
        <f>IFERROR((VLOOKUP(K69,'Lookup references'!$C$3:$E$6,3,FALSE)*L69)/1000,"")</f>
        <v/>
      </c>
      <c r="T69" s="111">
        <f t="shared" si="9"/>
        <v>0</v>
      </c>
      <c r="U69" s="170"/>
      <c r="V69" s="142"/>
      <c r="W69" s="139"/>
      <c r="X69" s="128"/>
      <c r="Y69" s="133"/>
      <c r="Z69" s="128"/>
      <c r="AA69" s="53"/>
      <c r="AB69" s="53"/>
      <c r="AC69" s="60"/>
      <c r="AD69" s="123">
        <f t="shared" ca="1" si="10"/>
        <v>43291</v>
      </c>
      <c r="AE69" s="124" t="str">
        <f ca="1">IF(AD69&gt;30,"Overdue","")</f>
        <v>Overdue</v>
      </c>
      <c r="AF69" s="123" t="e">
        <f>VLOOKUP(U69,'Lookup references'!$F$3:$I$8,4,FALSE)</f>
        <v>#N/A</v>
      </c>
      <c r="AG69" s="123" t="e">
        <f t="shared" ca="1" si="11"/>
        <v>#N/A</v>
      </c>
      <c r="AH69" s="123">
        <f>IF(B69="",0,1)</f>
        <v>0</v>
      </c>
      <c r="AI69" s="123" t="str">
        <f>IF(Y69="Red",1,"")</f>
        <v/>
      </c>
      <c r="AJ69" s="123" t="str">
        <f>IF(U69="Complete",H69,"")</f>
        <v/>
      </c>
      <c r="AK69" s="123">
        <f>IF($I69="Electricity",J69,0)</f>
        <v>0</v>
      </c>
      <c r="AL69" s="123">
        <f t="shared" si="12"/>
        <v>0</v>
      </c>
      <c r="AM69" s="123">
        <f t="shared" si="13"/>
        <v>0</v>
      </c>
      <c r="AN69" s="123">
        <f t="shared" si="14"/>
        <v>0</v>
      </c>
      <c r="AO69" s="9">
        <f t="shared" si="15"/>
        <v>0</v>
      </c>
      <c r="AP69" s="112">
        <f>IF(I69="Electricity",J69*V69,0)</f>
        <v>0</v>
      </c>
      <c r="AQ69" s="112">
        <f t="shared" si="16"/>
        <v>0</v>
      </c>
      <c r="AR69" s="112"/>
      <c r="AS69" s="112">
        <f>IF(I69="Gas",J69*V69,0)</f>
        <v>0</v>
      </c>
      <c r="AT69" s="112">
        <f>IF(K69="Gas",L69*V69,0)</f>
        <v>0</v>
      </c>
      <c r="AU69" s="112"/>
      <c r="AV69" s="112">
        <f t="shared" si="17"/>
        <v>0</v>
      </c>
      <c r="AW69" s="113">
        <f t="shared" si="18"/>
        <v>0</v>
      </c>
      <c r="AX69" s="112"/>
      <c r="AY69" s="112"/>
      <c r="AZ69" s="113"/>
      <c r="BA69" s="113"/>
      <c r="BB69" s="114">
        <f>VLOOKUP("Electricity",'Lookup references'!$C$3:$D$6,2,FALSE)*AR69</f>
        <v>0</v>
      </c>
      <c r="BC69" s="18">
        <f>VLOOKUP("Gas",'Lookup references'!$C$3:$D$6,2,FALSE)*AU69</f>
        <v>0</v>
      </c>
      <c r="BD69" s="18">
        <f>VLOOKUP("Petrol",'Lookup references'!$C$3:$D$6,2,FALSE)*AX69</f>
        <v>0</v>
      </c>
      <c r="BE69" s="18">
        <f>VLOOKUP("Diesel",'Lookup references'!$C$3:$D$6,2,FALSE)*BA69</f>
        <v>0</v>
      </c>
      <c r="BF69" s="18">
        <f>P69*V69</f>
        <v>0</v>
      </c>
      <c r="BG69" s="18">
        <f t="shared" si="19"/>
        <v>0</v>
      </c>
      <c r="BH69" s="18">
        <f t="shared" si="29"/>
        <v>0</v>
      </c>
      <c r="BI69" s="114">
        <f>BH69*V69</f>
        <v>0</v>
      </c>
      <c r="BJ69" s="114">
        <f t="shared" si="20"/>
        <v>0</v>
      </c>
      <c r="BK69" s="114">
        <f t="shared" si="21"/>
        <v>0</v>
      </c>
      <c r="BL69" s="114">
        <f t="shared" si="22"/>
        <v>0</v>
      </c>
      <c r="BM69" s="114">
        <f t="shared" si="23"/>
        <v>0</v>
      </c>
      <c r="BN69" s="114">
        <f t="shared" si="24"/>
        <v>0</v>
      </c>
      <c r="BO69" s="114">
        <f t="shared" si="30"/>
        <v>0</v>
      </c>
      <c r="BP69" s="119">
        <v>0.05</v>
      </c>
      <c r="BQ69" s="120">
        <f t="shared" si="31"/>
        <v>2.5000000000000001E-5</v>
      </c>
      <c r="BR69" s="120">
        <f t="shared" si="32"/>
        <v>5.0000000000000002E-5</v>
      </c>
      <c r="BS69" s="120">
        <f t="shared" si="33"/>
        <v>7.5000000000000007E-5</v>
      </c>
      <c r="BT69" s="120">
        <f t="shared" si="34"/>
        <v>1E-4</v>
      </c>
      <c r="BU69" s="120">
        <f t="shared" si="35"/>
        <v>1.25E-4</v>
      </c>
      <c r="BV69" s="120">
        <f t="shared" si="36"/>
        <v>3.7500000000000001E-4</v>
      </c>
    </row>
    <row r="70" spans="1:74" x14ac:dyDescent="0.2">
      <c r="A70" s="42">
        <v>63</v>
      </c>
      <c r="B70" s="127"/>
      <c r="C70" s="44"/>
      <c r="D70" s="169"/>
      <c r="E70" s="137"/>
      <c r="F70" s="138"/>
      <c r="G70" s="134"/>
      <c r="H70" s="166"/>
      <c r="I70" s="169"/>
      <c r="J70" s="139"/>
      <c r="K70" s="129"/>
      <c r="L70" s="139"/>
      <c r="M70" s="130"/>
      <c r="N70" s="67"/>
      <c r="O70" s="67"/>
      <c r="P70" s="59"/>
      <c r="Q70" s="109">
        <f t="shared" si="8"/>
        <v>0</v>
      </c>
      <c r="R70" s="110" t="str">
        <f>IFERROR((VLOOKUP(I70,'Lookup references'!$C$3:$E$6,3,FALSE)*J70)/1000,"")</f>
        <v/>
      </c>
      <c r="S70" s="110" t="str">
        <f>IFERROR((VLOOKUP(K70,'Lookup references'!$C$3:$E$6,3,FALSE)*L70)/1000,"")</f>
        <v/>
      </c>
      <c r="T70" s="111">
        <f t="shared" si="9"/>
        <v>0</v>
      </c>
      <c r="U70" s="170"/>
      <c r="V70" s="142"/>
      <c r="W70" s="139"/>
      <c r="X70" s="128"/>
      <c r="Y70" s="133"/>
      <c r="Z70" s="128"/>
      <c r="AA70" s="53"/>
      <c r="AB70" s="53"/>
      <c r="AC70" s="60"/>
      <c r="AD70" s="123">
        <f t="shared" ca="1" si="10"/>
        <v>43291</v>
      </c>
      <c r="AE70" s="124" t="str">
        <f ca="1">IF(AD70&gt;30,"Overdue","")</f>
        <v>Overdue</v>
      </c>
      <c r="AF70" s="123" t="e">
        <f>VLOOKUP(U70,'Lookup references'!$F$3:$I$8,4,FALSE)</f>
        <v>#N/A</v>
      </c>
      <c r="AG70" s="123">
        <f t="shared" ref="AG9:AG72" ca="1" si="41">IF(AE70="Overdue",1,"")</f>
        <v>1</v>
      </c>
      <c r="AH70" s="123">
        <f>IF(B70="",0,1)</f>
        <v>0</v>
      </c>
      <c r="AI70" s="123" t="str">
        <f>IF(Y70="Red",1,"")</f>
        <v/>
      </c>
      <c r="AJ70" s="123" t="str">
        <f>IF(U70="Complete",H70,"")</f>
        <v/>
      </c>
      <c r="AK70" s="123">
        <f>IF($I70="Electricity",J70,0)</f>
        <v>0</v>
      </c>
      <c r="AL70" s="123">
        <f t="shared" si="12"/>
        <v>0</v>
      </c>
      <c r="AM70" s="123">
        <f t="shared" si="13"/>
        <v>0</v>
      </c>
      <c r="AN70" s="123">
        <f t="shared" si="14"/>
        <v>0</v>
      </c>
      <c r="AO70" s="9">
        <f t="shared" si="15"/>
        <v>0</v>
      </c>
      <c r="AP70" s="112">
        <f>IF(I70="Electricity",J70*V70,0)</f>
        <v>0</v>
      </c>
      <c r="AQ70" s="112">
        <f t="shared" si="16"/>
        <v>0</v>
      </c>
      <c r="AR70" s="112">
        <f t="shared" si="37"/>
        <v>0</v>
      </c>
      <c r="AS70" s="112">
        <f>IF(I70="Gas",J70*V70,0)</f>
        <v>0</v>
      </c>
      <c r="AT70" s="112">
        <f>IF(K70="Gas",L70*V70,0)</f>
        <v>0</v>
      </c>
      <c r="AU70" s="112">
        <f t="shared" si="38"/>
        <v>0</v>
      </c>
      <c r="AV70" s="112">
        <f t="shared" si="17"/>
        <v>0</v>
      </c>
      <c r="AW70" s="113">
        <f t="shared" si="18"/>
        <v>0</v>
      </c>
      <c r="AX70" s="112">
        <f t="shared" si="39"/>
        <v>0</v>
      </c>
      <c r="AY70" s="112">
        <f>IF(I70="Diesel",J70*V70,0)</f>
        <v>0</v>
      </c>
      <c r="AZ70" s="113">
        <f>IF(K70="Diesel",L70*V70,0)</f>
        <v>0</v>
      </c>
      <c r="BA70" s="113">
        <f t="shared" si="40"/>
        <v>0</v>
      </c>
      <c r="BB70" s="114">
        <f>VLOOKUP("Electricity",'Lookup references'!$C$3:$D$6,2,FALSE)*AR70</f>
        <v>0</v>
      </c>
      <c r="BC70" s="18">
        <f>VLOOKUP("Gas",'Lookup references'!$C$3:$D$6,2,FALSE)*AU70</f>
        <v>0</v>
      </c>
      <c r="BD70" s="18">
        <f>VLOOKUP("Petrol",'Lookup references'!$C$3:$D$6,2,FALSE)*AX70</f>
        <v>0</v>
      </c>
      <c r="BE70" s="18">
        <f>VLOOKUP("Diesel",'Lookup references'!$C$3:$D$6,2,FALSE)*BA70</f>
        <v>0</v>
      </c>
      <c r="BF70" s="18">
        <f>P70*V70</f>
        <v>0</v>
      </c>
      <c r="BG70" s="18">
        <f t="shared" si="19"/>
        <v>0</v>
      </c>
      <c r="BH70" s="18">
        <f t="shared" si="29"/>
        <v>0</v>
      </c>
      <c r="BI70" s="114">
        <f>BH70*V70</f>
        <v>0</v>
      </c>
      <c r="BJ70" s="114">
        <f t="shared" si="20"/>
        <v>0</v>
      </c>
      <c r="BK70" s="114">
        <f t="shared" si="21"/>
        <v>0</v>
      </c>
      <c r="BL70" s="114">
        <f t="shared" si="22"/>
        <v>0</v>
      </c>
      <c r="BM70" s="114">
        <f t="shared" si="23"/>
        <v>0</v>
      </c>
      <c r="BN70" s="114">
        <f t="shared" si="24"/>
        <v>0</v>
      </c>
      <c r="BO70" s="114">
        <f t="shared" si="30"/>
        <v>0</v>
      </c>
      <c r="BP70" s="119">
        <v>0.05</v>
      </c>
      <c r="BQ70" s="120">
        <f t="shared" si="31"/>
        <v>2.5000000000000001E-5</v>
      </c>
      <c r="BR70" s="120">
        <f t="shared" si="32"/>
        <v>5.0000000000000002E-5</v>
      </c>
      <c r="BS70" s="120">
        <f t="shared" si="33"/>
        <v>7.5000000000000007E-5</v>
      </c>
      <c r="BT70" s="120">
        <f t="shared" si="34"/>
        <v>1E-4</v>
      </c>
      <c r="BU70" s="120">
        <f t="shared" si="35"/>
        <v>1.25E-4</v>
      </c>
      <c r="BV70" s="120">
        <f t="shared" si="36"/>
        <v>3.7500000000000001E-4</v>
      </c>
    </row>
    <row r="71" spans="1:74" x14ac:dyDescent="0.2">
      <c r="A71" s="42">
        <v>64</v>
      </c>
      <c r="B71" s="43"/>
      <c r="C71" s="44"/>
      <c r="D71" s="169"/>
      <c r="E71" s="137"/>
      <c r="F71" s="138"/>
      <c r="G71" s="134"/>
      <c r="H71" s="166"/>
      <c r="I71" s="169"/>
      <c r="J71" s="139"/>
      <c r="K71" s="129"/>
      <c r="L71" s="139"/>
      <c r="M71" s="130"/>
      <c r="N71" s="67"/>
      <c r="O71" s="67"/>
      <c r="P71" s="59"/>
      <c r="Q71" s="109">
        <f t="shared" si="8"/>
        <v>0</v>
      </c>
      <c r="R71" s="110" t="str">
        <f>IFERROR((VLOOKUP(I71,'Lookup references'!$C$3:$E$6,3,FALSE)*J71)/1000,"")</f>
        <v/>
      </c>
      <c r="S71" s="110" t="str">
        <f>IFERROR((VLOOKUP(K71,'Lookup references'!$C$3:$E$6,3,FALSE)*L71)/1000,"")</f>
        <v/>
      </c>
      <c r="T71" s="111">
        <f t="shared" si="9"/>
        <v>0</v>
      </c>
      <c r="U71" s="170"/>
      <c r="V71" s="142"/>
      <c r="W71" s="139"/>
      <c r="X71" s="128"/>
      <c r="Y71" s="132"/>
      <c r="Z71" s="128"/>
      <c r="AA71" s="53"/>
      <c r="AB71" s="53"/>
      <c r="AC71" s="60"/>
      <c r="AD71" s="123">
        <f t="shared" ca="1" si="10"/>
        <v>43291</v>
      </c>
      <c r="AE71" s="124" t="str">
        <f ca="1">IF(AD71&gt;30,"Overdue","")</f>
        <v>Overdue</v>
      </c>
      <c r="AF71" s="123" t="e">
        <f>VLOOKUP(U71,'Lookup references'!$F$3:$I$8,4,FALSE)</f>
        <v>#N/A</v>
      </c>
      <c r="AG71" s="123">
        <f t="shared" ca="1" si="41"/>
        <v>1</v>
      </c>
      <c r="AH71" s="123">
        <f>IF(B71="",0,1)</f>
        <v>0</v>
      </c>
      <c r="AI71" s="123" t="str">
        <f>IF(Y71="Red",1,"")</f>
        <v/>
      </c>
      <c r="AJ71" s="123" t="str">
        <f>IF(U71="Complete",H71,"")</f>
        <v/>
      </c>
      <c r="AK71" s="123">
        <f>IF($I71="Electricity",J71,0)</f>
        <v>0</v>
      </c>
      <c r="AL71" s="123">
        <f t="shared" si="12"/>
        <v>0</v>
      </c>
      <c r="AM71" s="123">
        <f t="shared" si="13"/>
        <v>0</v>
      </c>
      <c r="AN71" s="123">
        <f t="shared" si="14"/>
        <v>0</v>
      </c>
      <c r="AO71" s="9">
        <f t="shared" si="15"/>
        <v>0</v>
      </c>
      <c r="AP71" s="112">
        <f>IF(I71="Electricity",J71*V71,0)</f>
        <v>0</v>
      </c>
      <c r="AQ71" s="112">
        <f t="shared" si="16"/>
        <v>0</v>
      </c>
      <c r="AR71" s="112">
        <f t="shared" si="37"/>
        <v>0</v>
      </c>
      <c r="AS71" s="112">
        <f>IF(I71="Gas",J71*V71,0)</f>
        <v>0</v>
      </c>
      <c r="AT71" s="112">
        <f>IF(K71="Gas",L71*V71,0)</f>
        <v>0</v>
      </c>
      <c r="AU71" s="112">
        <f t="shared" si="38"/>
        <v>0</v>
      </c>
      <c r="AV71" s="112">
        <f t="shared" si="17"/>
        <v>0</v>
      </c>
      <c r="AW71" s="113">
        <f t="shared" si="18"/>
        <v>0</v>
      </c>
      <c r="AX71" s="112">
        <f t="shared" si="39"/>
        <v>0</v>
      </c>
      <c r="AY71" s="112">
        <f>IF(I71="Diesel",J71*V71,0)</f>
        <v>0</v>
      </c>
      <c r="AZ71" s="113">
        <f>IF(K71="Diesel",L71*V71,0)</f>
        <v>0</v>
      </c>
      <c r="BA71" s="113">
        <f t="shared" si="40"/>
        <v>0</v>
      </c>
      <c r="BB71" s="114">
        <f>VLOOKUP("Electricity",'Lookup references'!$C$3:$D$6,2,FALSE)*AR71</f>
        <v>0</v>
      </c>
      <c r="BC71" s="18">
        <f>VLOOKUP("Gas",'Lookup references'!$C$3:$D$6,2,FALSE)*AU71</f>
        <v>0</v>
      </c>
      <c r="BD71" s="18">
        <f>VLOOKUP("Petrol",'Lookup references'!$C$3:$D$6,2,FALSE)*AX71</f>
        <v>0</v>
      </c>
      <c r="BE71" s="18">
        <f>VLOOKUP("Diesel",'Lookup references'!$C$3:$D$6,2,FALSE)*BA71</f>
        <v>0</v>
      </c>
      <c r="BF71" s="18">
        <f>P71*V71</f>
        <v>0</v>
      </c>
      <c r="BG71" s="18">
        <f t="shared" si="19"/>
        <v>0</v>
      </c>
      <c r="BH71" s="18">
        <f t="shared" si="29"/>
        <v>0</v>
      </c>
      <c r="BI71" s="114">
        <f>BH71*V71</f>
        <v>0</v>
      </c>
      <c r="BJ71" s="114">
        <f t="shared" si="20"/>
        <v>0</v>
      </c>
      <c r="BK71" s="114">
        <f t="shared" si="21"/>
        <v>0</v>
      </c>
      <c r="BL71" s="114">
        <f t="shared" si="22"/>
        <v>0</v>
      </c>
      <c r="BM71" s="114">
        <f t="shared" si="23"/>
        <v>0</v>
      </c>
      <c r="BN71" s="114">
        <f t="shared" si="24"/>
        <v>0</v>
      </c>
      <c r="BO71" s="114">
        <f t="shared" si="30"/>
        <v>0</v>
      </c>
      <c r="BP71" s="119">
        <v>0.05</v>
      </c>
      <c r="BQ71" s="120">
        <f t="shared" si="31"/>
        <v>2.5000000000000001E-5</v>
      </c>
      <c r="BR71" s="120">
        <f t="shared" si="32"/>
        <v>5.0000000000000002E-5</v>
      </c>
      <c r="BS71" s="120">
        <f t="shared" si="33"/>
        <v>7.5000000000000007E-5</v>
      </c>
      <c r="BT71" s="120">
        <f t="shared" si="34"/>
        <v>1E-4</v>
      </c>
      <c r="BU71" s="120">
        <f t="shared" si="35"/>
        <v>1.25E-4</v>
      </c>
      <c r="BV71" s="120">
        <f t="shared" si="36"/>
        <v>3.7500000000000001E-4</v>
      </c>
    </row>
    <row r="72" spans="1:74" x14ac:dyDescent="0.2">
      <c r="A72" s="42">
        <v>65</v>
      </c>
      <c r="B72" s="43"/>
      <c r="C72" s="44"/>
      <c r="D72" s="169"/>
      <c r="E72" s="137"/>
      <c r="F72" s="138"/>
      <c r="G72" s="134"/>
      <c r="H72" s="166"/>
      <c r="I72" s="169"/>
      <c r="J72" s="139"/>
      <c r="K72" s="129"/>
      <c r="L72" s="139"/>
      <c r="M72" s="130"/>
      <c r="N72" s="67"/>
      <c r="O72" s="67"/>
      <c r="P72" s="59"/>
      <c r="Q72" s="109">
        <f t="shared" ref="Q72:Q112" si="42">SUM(N72:O72)+P72</f>
        <v>0</v>
      </c>
      <c r="R72" s="110" t="str">
        <f>IFERROR((VLOOKUP(I72,'Lookup references'!$C$3:$E$6,3,FALSE)*J72)/1000,"")</f>
        <v/>
      </c>
      <c r="S72" s="110" t="str">
        <f>IFERROR((VLOOKUP(K72,'Lookup references'!$C$3:$E$6,3,FALSE)*L72)/1000,"")</f>
        <v/>
      </c>
      <c r="T72" s="111">
        <f t="shared" si="9"/>
        <v>0</v>
      </c>
      <c r="U72" s="170"/>
      <c r="V72" s="142"/>
      <c r="W72" s="139"/>
      <c r="X72" s="128"/>
      <c r="Y72" s="132"/>
      <c r="Z72" s="128"/>
      <c r="AA72" s="53"/>
      <c r="AB72" s="53"/>
      <c r="AC72" s="60"/>
      <c r="AD72" s="123">
        <f t="shared" ca="1" si="10"/>
        <v>43291</v>
      </c>
      <c r="AE72" s="124" t="str">
        <f ca="1">IF(AD72&gt;30,"Overdue","")</f>
        <v>Overdue</v>
      </c>
      <c r="AF72" s="123" t="e">
        <f>VLOOKUP(U72,'Lookup references'!$F$3:$I$8,4,FALSE)</f>
        <v>#N/A</v>
      </c>
      <c r="AG72" s="123">
        <f t="shared" ca="1" si="41"/>
        <v>1</v>
      </c>
      <c r="AH72" s="123">
        <f>IF(B72="",0,1)</f>
        <v>0</v>
      </c>
      <c r="AI72" s="123" t="str">
        <f>IF(Y72="Red",1,"")</f>
        <v/>
      </c>
      <c r="AJ72" s="123" t="str">
        <f>IF(U72="Complete",H72,"")</f>
        <v/>
      </c>
      <c r="AK72" s="123">
        <f>IF($I72="Electricity",J72,0)</f>
        <v>0</v>
      </c>
      <c r="AL72" s="123">
        <f t="shared" si="12"/>
        <v>0</v>
      </c>
      <c r="AM72" s="123">
        <f t="shared" si="13"/>
        <v>0</v>
      </c>
      <c r="AN72" s="123">
        <f t="shared" si="14"/>
        <v>0</v>
      </c>
      <c r="AO72" s="9">
        <f t="shared" si="15"/>
        <v>0</v>
      </c>
      <c r="AP72" s="112">
        <f>IF(I72="Electricity",J72*V72,0)</f>
        <v>0</v>
      </c>
      <c r="AQ72" s="112">
        <f t="shared" si="16"/>
        <v>0</v>
      </c>
      <c r="AR72" s="112">
        <f t="shared" si="37"/>
        <v>0</v>
      </c>
      <c r="AS72" s="112">
        <f>IF(I72="Gas",J72*V72,0)</f>
        <v>0</v>
      </c>
      <c r="AT72" s="112">
        <f>IF(K72="Gas",L72*V72,0)</f>
        <v>0</v>
      </c>
      <c r="AU72" s="112">
        <f t="shared" si="38"/>
        <v>0</v>
      </c>
      <c r="AV72" s="112">
        <f t="shared" si="17"/>
        <v>0</v>
      </c>
      <c r="AW72" s="113">
        <f t="shared" si="18"/>
        <v>0</v>
      </c>
      <c r="AX72" s="112">
        <f t="shared" si="39"/>
        <v>0</v>
      </c>
      <c r="AY72" s="112">
        <f>IF(I72="Diesel",J72*V72,0)</f>
        <v>0</v>
      </c>
      <c r="AZ72" s="113">
        <f>IF(K72="Diesel",L72*V72,0)</f>
        <v>0</v>
      </c>
      <c r="BA72" s="113">
        <f t="shared" si="40"/>
        <v>0</v>
      </c>
      <c r="BB72" s="114">
        <f>VLOOKUP("Electricity",'Lookup references'!$C$3:$D$6,2,FALSE)*AR72</f>
        <v>0</v>
      </c>
      <c r="BC72" s="18">
        <f>VLOOKUP("Gas",'Lookup references'!$C$3:$D$6,2,FALSE)*AU72</f>
        <v>0</v>
      </c>
      <c r="BD72" s="18">
        <f>VLOOKUP("Petrol",'Lookup references'!$C$3:$D$6,2,FALSE)*AX72</f>
        <v>0</v>
      </c>
      <c r="BE72" s="18">
        <f>VLOOKUP("Diesel",'Lookup references'!$C$3:$D$6,2,FALSE)*BA72</f>
        <v>0</v>
      </c>
      <c r="BF72" s="18">
        <f>P72*V72</f>
        <v>0</v>
      </c>
      <c r="BG72" s="18">
        <f t="shared" si="19"/>
        <v>0</v>
      </c>
      <c r="BH72" s="18">
        <f t="shared" ref="BH72:BH103" si="43">Q72</f>
        <v>0</v>
      </c>
      <c r="BI72" s="114">
        <f>BH72*V72</f>
        <v>0</v>
      </c>
      <c r="BJ72" s="114">
        <f t="shared" si="20"/>
        <v>0</v>
      </c>
      <c r="BK72" s="114">
        <f t="shared" si="21"/>
        <v>0</v>
      </c>
      <c r="BL72" s="114">
        <f t="shared" si="22"/>
        <v>0</v>
      </c>
      <c r="BM72" s="114">
        <f t="shared" si="23"/>
        <v>0</v>
      </c>
      <c r="BN72" s="114">
        <f t="shared" si="24"/>
        <v>0</v>
      </c>
      <c r="BO72" s="114">
        <f t="shared" ref="BO72:BO103" si="44">SUM(BI72:BM72)</f>
        <v>0</v>
      </c>
      <c r="BP72" s="119">
        <v>0.05</v>
      </c>
      <c r="BQ72" s="120">
        <f t="shared" ref="BQ72:BQ103" si="45">BJ72+((BP72/100)*BP72)</f>
        <v>2.5000000000000001E-5</v>
      </c>
      <c r="BR72" s="120">
        <f t="shared" ref="BR72:BR103" si="46">BK72+((BP72/100)*BP72)+((BP72/100)*BP72)</f>
        <v>5.0000000000000002E-5</v>
      </c>
      <c r="BS72" s="120">
        <f t="shared" ref="BS72:BS103" si="47">BL72+((BP72/100)*BP72)+((BP72/100)*BP72)+((BP72/100)*BP72)</f>
        <v>7.5000000000000007E-5</v>
      </c>
      <c r="BT72" s="120">
        <f t="shared" ref="BT72:BT103" si="48">BM72+((BP72/100)*BP72)+((BP72/100)*BP72)+((BP72/100)*BP72)+((BP72/100)*BP72)</f>
        <v>1E-4</v>
      </c>
      <c r="BU72" s="120">
        <f t="shared" ref="BU72:BU103" si="49">BN72+((BP72/100)*BP72)+((BP72/100)*BP72)+((BP72/100)*BP72)+((BP72/100)*BP72)+((BP72/100)*BP72)</f>
        <v>1.25E-4</v>
      </c>
      <c r="BV72" s="120">
        <f t="shared" ref="BV72:BV103" si="50">(BQ72+BR72+BS72+BT72+BU72)-(BJ72+BK72+BL72+BM72+BN72)</f>
        <v>3.7500000000000001E-4</v>
      </c>
    </row>
    <row r="73" spans="1:74" x14ac:dyDescent="0.2">
      <c r="A73" s="42">
        <v>66</v>
      </c>
      <c r="B73" s="43"/>
      <c r="C73" s="44"/>
      <c r="D73" s="169"/>
      <c r="E73" s="137"/>
      <c r="F73" s="138"/>
      <c r="G73" s="134"/>
      <c r="H73" s="166"/>
      <c r="I73" s="169"/>
      <c r="J73" s="139"/>
      <c r="K73" s="129"/>
      <c r="L73" s="139"/>
      <c r="M73" s="130"/>
      <c r="N73" s="67"/>
      <c r="O73" s="67"/>
      <c r="P73" s="59"/>
      <c r="Q73" s="109">
        <f t="shared" si="42"/>
        <v>0</v>
      </c>
      <c r="R73" s="110" t="str">
        <f>IFERROR((VLOOKUP(I73,'Lookup references'!$C$3:$E$6,3,FALSE)*J73)/1000,"")</f>
        <v/>
      </c>
      <c r="S73" s="110" t="str">
        <f>IFERROR((VLOOKUP(K73,'Lookup references'!$C$3:$E$6,3,FALSE)*L73)/1000,"")</f>
        <v/>
      </c>
      <c r="T73" s="111">
        <f t="shared" ref="T73:T80" si="51">SUM(R73:S73)</f>
        <v>0</v>
      </c>
      <c r="U73" s="170"/>
      <c r="V73" s="142"/>
      <c r="W73" s="139"/>
      <c r="X73" s="128"/>
      <c r="Y73" s="132"/>
      <c r="Z73" s="128"/>
      <c r="AA73" s="53"/>
      <c r="AB73" s="53"/>
      <c r="AC73" s="60"/>
      <c r="AD73" s="123">
        <f t="shared" ref="AD73:AD113" ca="1" si="52">IFERROR($AD$5-AC73,0)</f>
        <v>43291</v>
      </c>
      <c r="AE73" s="124" t="str">
        <f ca="1">IF(AD73&gt;30,"Overdue","")</f>
        <v>Overdue</v>
      </c>
      <c r="AF73" s="123" t="e">
        <f>VLOOKUP(U73,'Lookup references'!$F$3:$I$8,4,FALSE)</f>
        <v>#N/A</v>
      </c>
      <c r="AG73" s="123">
        <f t="shared" ref="AG73:AG113" ca="1" si="53">IF(AE73="Overdue",1,"")</f>
        <v>1</v>
      </c>
      <c r="AH73" s="123">
        <f>IF(B73="",0,1)</f>
        <v>0</v>
      </c>
      <c r="AI73" s="123" t="str">
        <f>IF(Y73="Red",1,"")</f>
        <v/>
      </c>
      <c r="AJ73" s="123" t="str">
        <f>IF(U73="Complete",H73,"")</f>
        <v/>
      </c>
      <c r="AK73" s="123">
        <f>IF($I73="Electricity",J73,0)</f>
        <v>0</v>
      </c>
      <c r="AL73" s="123">
        <f t="shared" ref="AL73:AL113" si="54">IF($I73="Gas",$J73,0)</f>
        <v>0</v>
      </c>
      <c r="AM73" s="123">
        <f t="shared" ref="AM73:AM113" si="55">IF($I73="Petrol",$J73,0)</f>
        <v>0</v>
      </c>
      <c r="AN73" s="123">
        <f t="shared" ref="AN73:AN113" si="56">IF($I73="Diesel",$J73,0)</f>
        <v>0</v>
      </c>
      <c r="AO73" s="9">
        <f t="shared" ref="AO73:AO113" si="57">IF(ISERROR($T73*$V73),"Not Quantified",$T73*$V73)</f>
        <v>0</v>
      </c>
      <c r="AP73" s="112">
        <f>IF(I73="Electricity",J73*V73,0)</f>
        <v>0</v>
      </c>
      <c r="AQ73" s="112">
        <f t="shared" ref="AQ73:AQ113" si="58">IF($K$8="Electricity",$L$8*$V$8,0)</f>
        <v>0</v>
      </c>
      <c r="AR73" s="112">
        <f t="shared" si="37"/>
        <v>0</v>
      </c>
      <c r="AS73" s="112">
        <f>IF(I73="Gas",J73*V73,0)</f>
        <v>0</v>
      </c>
      <c r="AT73" s="112">
        <f>IF(K73="Gas",L73*V73,0)</f>
        <v>0</v>
      </c>
      <c r="AU73" s="112">
        <f t="shared" si="38"/>
        <v>0</v>
      </c>
      <c r="AV73" s="112">
        <f t="shared" ref="AV73:AV113" si="59">IF($I$8="Petrol",$J$8*$V$8,0)</f>
        <v>0</v>
      </c>
      <c r="AW73" s="113">
        <f t="shared" ref="AW73:AW113" si="60">IF($K$8="Petrol",$L$8*$V$8,0)</f>
        <v>0</v>
      </c>
      <c r="AX73" s="112">
        <f t="shared" si="39"/>
        <v>0</v>
      </c>
      <c r="AY73" s="112">
        <f>IF(I73="Diesel",J73*V73,0)</f>
        <v>0</v>
      </c>
      <c r="AZ73" s="113">
        <f>IF(K73="Diesel",L73*V73,0)</f>
        <v>0</v>
      </c>
      <c r="BA73" s="113">
        <f t="shared" si="40"/>
        <v>0</v>
      </c>
      <c r="BB73" s="114">
        <f>VLOOKUP("Electricity",'Lookup references'!$C$3:$D$6,2,FALSE)*AR73</f>
        <v>0</v>
      </c>
      <c r="BC73" s="18">
        <f>VLOOKUP("Gas",'Lookup references'!$C$3:$D$6,2,FALSE)*AU73</f>
        <v>0</v>
      </c>
      <c r="BD73" s="18">
        <f>VLOOKUP("Petrol",'Lookup references'!$C$3:$D$6,2,FALSE)*AX73</f>
        <v>0</v>
      </c>
      <c r="BE73" s="18">
        <f>VLOOKUP("Diesel",'Lookup references'!$C$3:$D$6,2,FALSE)*BA73</f>
        <v>0</v>
      </c>
      <c r="BF73" s="18">
        <f>P73*V73</f>
        <v>0</v>
      </c>
      <c r="BG73" s="18">
        <f t="shared" ref="BG73:BG113" si="61">SUM(BB73:BF73)</f>
        <v>0</v>
      </c>
      <c r="BH73" s="18">
        <f t="shared" si="43"/>
        <v>0</v>
      </c>
      <c r="BI73" s="114">
        <f>BH73*V73</f>
        <v>0</v>
      </c>
      <c r="BJ73" s="114">
        <f t="shared" ref="BJ73:BJ80" si="62">BH73</f>
        <v>0</v>
      </c>
      <c r="BK73" s="114">
        <f t="shared" ref="BK73:BK80" si="63">BH73</f>
        <v>0</v>
      </c>
      <c r="BL73" s="114">
        <f t="shared" ref="BL73:BL80" si="64">BH73</f>
        <v>0</v>
      </c>
      <c r="BM73" s="114">
        <f t="shared" ref="BM73:BM80" si="65">BH73</f>
        <v>0</v>
      </c>
      <c r="BN73" s="114">
        <f t="shared" si="24"/>
        <v>0</v>
      </c>
      <c r="BO73" s="114">
        <f t="shared" si="44"/>
        <v>0</v>
      </c>
      <c r="BP73" s="119">
        <v>0.05</v>
      </c>
      <c r="BQ73" s="120">
        <f t="shared" si="45"/>
        <v>2.5000000000000001E-5</v>
      </c>
      <c r="BR73" s="120">
        <f t="shared" si="46"/>
        <v>5.0000000000000002E-5</v>
      </c>
      <c r="BS73" s="120">
        <f t="shared" si="47"/>
        <v>7.5000000000000007E-5</v>
      </c>
      <c r="BT73" s="120">
        <f t="shared" si="48"/>
        <v>1E-4</v>
      </c>
      <c r="BU73" s="120">
        <f t="shared" si="49"/>
        <v>1.25E-4</v>
      </c>
      <c r="BV73" s="120">
        <f t="shared" si="50"/>
        <v>3.7500000000000001E-4</v>
      </c>
    </row>
    <row r="74" spans="1:74" x14ac:dyDescent="0.2">
      <c r="A74" s="42">
        <v>67</v>
      </c>
      <c r="B74" s="43"/>
      <c r="C74" s="44"/>
      <c r="D74" s="169"/>
      <c r="E74" s="137"/>
      <c r="F74" s="138"/>
      <c r="G74" s="134"/>
      <c r="H74" s="166"/>
      <c r="I74" s="169"/>
      <c r="J74" s="139"/>
      <c r="K74" s="129"/>
      <c r="L74" s="139"/>
      <c r="M74" s="130"/>
      <c r="N74" s="67"/>
      <c r="O74" s="67"/>
      <c r="P74" s="59"/>
      <c r="Q74" s="109">
        <f t="shared" si="42"/>
        <v>0</v>
      </c>
      <c r="R74" s="110" t="str">
        <f>IFERROR((VLOOKUP(I74,'Lookup references'!$C$3:$E$6,3,FALSE)*J74)/1000,"")</f>
        <v/>
      </c>
      <c r="S74" s="110" t="str">
        <f>IFERROR((VLOOKUP(K74,'Lookup references'!$C$3:$E$6,3,FALSE)*L74)/1000,"")</f>
        <v/>
      </c>
      <c r="T74" s="111">
        <f t="shared" si="51"/>
        <v>0</v>
      </c>
      <c r="U74" s="170"/>
      <c r="V74" s="142"/>
      <c r="W74" s="139"/>
      <c r="X74" s="128"/>
      <c r="Y74" s="133"/>
      <c r="Z74" s="128"/>
      <c r="AA74" s="53"/>
      <c r="AB74" s="53"/>
      <c r="AC74" s="60"/>
      <c r="AD74" s="123">
        <f t="shared" ca="1" si="52"/>
        <v>43291</v>
      </c>
      <c r="AE74" s="124" t="str">
        <f ca="1">IF(AD74&gt;30,"Overdue","")</f>
        <v>Overdue</v>
      </c>
      <c r="AF74" s="123" t="e">
        <f>VLOOKUP(U74,'Lookup references'!$F$3:$I$8,4,FALSE)</f>
        <v>#N/A</v>
      </c>
      <c r="AG74" s="123">
        <f t="shared" ca="1" si="53"/>
        <v>1</v>
      </c>
      <c r="AH74" s="123">
        <f>IF(B74="",0,1)</f>
        <v>0</v>
      </c>
      <c r="AI74" s="123" t="str">
        <f>IF(Y74="Red",1,"")</f>
        <v/>
      </c>
      <c r="AJ74" s="123" t="str">
        <f>IF(U74="Complete",H74,"")</f>
        <v/>
      </c>
      <c r="AK74" s="123">
        <f>IF($I74="Electricity",J74,0)</f>
        <v>0</v>
      </c>
      <c r="AL74" s="123">
        <f t="shared" si="54"/>
        <v>0</v>
      </c>
      <c r="AM74" s="123">
        <f t="shared" si="55"/>
        <v>0</v>
      </c>
      <c r="AN74" s="123">
        <f t="shared" si="56"/>
        <v>0</v>
      </c>
      <c r="AO74" s="9">
        <f t="shared" si="57"/>
        <v>0</v>
      </c>
      <c r="AP74" s="112">
        <f>IF(I74="Electricity",J74*V74,0)</f>
        <v>0</v>
      </c>
      <c r="AQ74" s="112">
        <f t="shared" si="58"/>
        <v>0</v>
      </c>
      <c r="AR74" s="112">
        <f t="shared" si="37"/>
        <v>0</v>
      </c>
      <c r="AS74" s="112">
        <f>IF(I74="Gas",J74*V74,0)</f>
        <v>0</v>
      </c>
      <c r="AT74" s="112">
        <f>IF(K74="Gas",L74*V74,0)</f>
        <v>0</v>
      </c>
      <c r="AU74" s="112">
        <f t="shared" si="38"/>
        <v>0</v>
      </c>
      <c r="AV74" s="112">
        <f t="shared" si="59"/>
        <v>0</v>
      </c>
      <c r="AW74" s="113">
        <f t="shared" si="60"/>
        <v>0</v>
      </c>
      <c r="AX74" s="112">
        <f t="shared" si="39"/>
        <v>0</v>
      </c>
      <c r="AY74" s="112">
        <f>IF(I74="Diesel",J74*V74,0)</f>
        <v>0</v>
      </c>
      <c r="AZ74" s="113">
        <f>IF(K74="Diesel",L74*V74,0)</f>
        <v>0</v>
      </c>
      <c r="BA74" s="113">
        <f t="shared" si="40"/>
        <v>0</v>
      </c>
      <c r="BB74" s="114">
        <f>VLOOKUP("Electricity",'Lookup references'!$C$3:$D$6,2,FALSE)*AR74</f>
        <v>0</v>
      </c>
      <c r="BC74" s="18">
        <f>VLOOKUP("Gas",'Lookup references'!$C$3:$D$6,2,FALSE)*AU74</f>
        <v>0</v>
      </c>
      <c r="BD74" s="18">
        <f>VLOOKUP("Petrol",'Lookup references'!$C$3:$D$6,2,FALSE)*AX74</f>
        <v>0</v>
      </c>
      <c r="BE74" s="18">
        <f>VLOOKUP("Diesel",'Lookup references'!$C$3:$D$6,2,FALSE)*BA74</f>
        <v>0</v>
      </c>
      <c r="BF74" s="18">
        <f>P74*V74</f>
        <v>0</v>
      </c>
      <c r="BG74" s="18">
        <f t="shared" si="61"/>
        <v>0</v>
      </c>
      <c r="BH74" s="18">
        <f t="shared" si="43"/>
        <v>0</v>
      </c>
      <c r="BI74" s="114">
        <f>BH74*V74</f>
        <v>0</v>
      </c>
      <c r="BJ74" s="114">
        <f t="shared" si="62"/>
        <v>0</v>
      </c>
      <c r="BK74" s="114">
        <f t="shared" si="63"/>
        <v>0</v>
      </c>
      <c r="BL74" s="114">
        <f t="shared" si="64"/>
        <v>0</v>
      </c>
      <c r="BM74" s="114">
        <f t="shared" si="65"/>
        <v>0</v>
      </c>
      <c r="BN74" s="114">
        <f t="shared" ref="BN74:BN80" si="66">BM74</f>
        <v>0</v>
      </c>
      <c r="BO74" s="114">
        <f t="shared" si="44"/>
        <v>0</v>
      </c>
      <c r="BP74" s="119">
        <v>0.05</v>
      </c>
      <c r="BQ74" s="120">
        <f t="shared" si="45"/>
        <v>2.5000000000000001E-5</v>
      </c>
      <c r="BR74" s="120">
        <f t="shared" si="46"/>
        <v>5.0000000000000002E-5</v>
      </c>
      <c r="BS74" s="120">
        <f t="shared" si="47"/>
        <v>7.5000000000000007E-5</v>
      </c>
      <c r="BT74" s="120">
        <f t="shared" si="48"/>
        <v>1E-4</v>
      </c>
      <c r="BU74" s="120">
        <f t="shared" si="49"/>
        <v>1.25E-4</v>
      </c>
      <c r="BV74" s="120">
        <f t="shared" si="50"/>
        <v>3.7500000000000001E-4</v>
      </c>
    </row>
    <row r="75" spans="1:74" x14ac:dyDescent="0.2">
      <c r="A75" s="42">
        <v>68</v>
      </c>
      <c r="B75" s="43"/>
      <c r="C75" s="44"/>
      <c r="D75" s="169"/>
      <c r="E75" s="137"/>
      <c r="F75" s="138"/>
      <c r="G75" s="134"/>
      <c r="H75" s="166"/>
      <c r="I75" s="169"/>
      <c r="J75" s="139"/>
      <c r="K75" s="129"/>
      <c r="L75" s="139"/>
      <c r="M75" s="130"/>
      <c r="N75" s="67"/>
      <c r="O75" s="67"/>
      <c r="P75" s="59"/>
      <c r="Q75" s="109">
        <f t="shared" si="42"/>
        <v>0</v>
      </c>
      <c r="R75" s="110" t="str">
        <f>IFERROR((VLOOKUP(I75,'Lookup references'!$C$3:$E$6,3,FALSE)*J75)/1000,"")</f>
        <v/>
      </c>
      <c r="S75" s="110" t="str">
        <f>IFERROR((VLOOKUP(K75,'Lookup references'!$C$3:$E$6,3,FALSE)*L75)/1000,"")</f>
        <v/>
      </c>
      <c r="T75" s="111">
        <f t="shared" si="51"/>
        <v>0</v>
      </c>
      <c r="U75" s="170"/>
      <c r="V75" s="142"/>
      <c r="W75" s="139"/>
      <c r="X75" s="128"/>
      <c r="Y75" s="56"/>
      <c r="Z75" s="128"/>
      <c r="AA75" s="53"/>
      <c r="AB75" s="53"/>
      <c r="AC75" s="60"/>
      <c r="AD75" s="123">
        <f t="shared" ca="1" si="52"/>
        <v>43291</v>
      </c>
      <c r="AE75" s="124" t="str">
        <f ca="1">IF(AD75&gt;30,"Overdue","")</f>
        <v>Overdue</v>
      </c>
      <c r="AF75" s="123" t="e">
        <f>VLOOKUP(U75,'Lookup references'!$F$3:$I$8,4,FALSE)</f>
        <v>#N/A</v>
      </c>
      <c r="AG75" s="123">
        <f t="shared" ca="1" si="53"/>
        <v>1</v>
      </c>
      <c r="AH75" s="123">
        <f>IF(B75="",0,1)</f>
        <v>0</v>
      </c>
      <c r="AI75" s="123" t="str">
        <f>IF(Y75="Red",1,"")</f>
        <v/>
      </c>
      <c r="AJ75" s="123" t="str">
        <f>IF(U75="Complete",H75,"")</f>
        <v/>
      </c>
      <c r="AK75" s="123">
        <f>IF($I75="Electricity",J75,0)</f>
        <v>0</v>
      </c>
      <c r="AL75" s="123">
        <f t="shared" si="54"/>
        <v>0</v>
      </c>
      <c r="AM75" s="123">
        <f t="shared" si="55"/>
        <v>0</v>
      </c>
      <c r="AN75" s="123">
        <f t="shared" si="56"/>
        <v>0</v>
      </c>
      <c r="AO75" s="9">
        <f t="shared" si="57"/>
        <v>0</v>
      </c>
      <c r="AP75" s="112">
        <f>IF(I75="Electricity",J75*V75,0)</f>
        <v>0</v>
      </c>
      <c r="AQ75" s="112">
        <f t="shared" si="58"/>
        <v>0</v>
      </c>
      <c r="AR75" s="112">
        <f t="shared" si="37"/>
        <v>0</v>
      </c>
      <c r="AS75" s="112">
        <f>IF(I75="Gas",J75*V75,0)</f>
        <v>0</v>
      </c>
      <c r="AT75" s="112">
        <f>IF(K75="Gas",L75*V75,0)</f>
        <v>0</v>
      </c>
      <c r="AU75" s="112">
        <f t="shared" si="38"/>
        <v>0</v>
      </c>
      <c r="AV75" s="112">
        <f t="shared" si="59"/>
        <v>0</v>
      </c>
      <c r="AW75" s="113">
        <f t="shared" si="60"/>
        <v>0</v>
      </c>
      <c r="AX75" s="112">
        <f t="shared" si="39"/>
        <v>0</v>
      </c>
      <c r="AY75" s="112">
        <f>IF(I75="Diesel",J75*V75,0)</f>
        <v>0</v>
      </c>
      <c r="AZ75" s="113">
        <f>IF(K75="Diesel",L75*V75,0)</f>
        <v>0</v>
      </c>
      <c r="BA75" s="113">
        <f t="shared" si="40"/>
        <v>0</v>
      </c>
      <c r="BB75" s="114">
        <f>VLOOKUP("Electricity",'Lookup references'!$C$3:$D$6,2,FALSE)*AR75</f>
        <v>0</v>
      </c>
      <c r="BC75" s="18">
        <f>VLOOKUP("Gas",'Lookup references'!$C$3:$D$6,2,FALSE)*AU75</f>
        <v>0</v>
      </c>
      <c r="BD75" s="18">
        <f>VLOOKUP("Petrol",'Lookup references'!$C$3:$D$6,2,FALSE)*AX75</f>
        <v>0</v>
      </c>
      <c r="BE75" s="18">
        <f>VLOOKUP("Diesel",'Lookup references'!$C$3:$D$6,2,FALSE)*BA75</f>
        <v>0</v>
      </c>
      <c r="BF75" s="18">
        <f>P75*V75</f>
        <v>0</v>
      </c>
      <c r="BG75" s="18">
        <f t="shared" si="61"/>
        <v>0</v>
      </c>
      <c r="BH75" s="18">
        <f t="shared" si="43"/>
        <v>0</v>
      </c>
      <c r="BI75" s="114">
        <f>BH75*V75</f>
        <v>0</v>
      </c>
      <c r="BJ75" s="114">
        <f t="shared" si="62"/>
        <v>0</v>
      </c>
      <c r="BK75" s="114">
        <f t="shared" si="63"/>
        <v>0</v>
      </c>
      <c r="BL75" s="114">
        <f t="shared" si="64"/>
        <v>0</v>
      </c>
      <c r="BM75" s="114">
        <f t="shared" si="65"/>
        <v>0</v>
      </c>
      <c r="BN75" s="114">
        <f t="shared" si="66"/>
        <v>0</v>
      </c>
      <c r="BO75" s="114">
        <f t="shared" si="44"/>
        <v>0</v>
      </c>
      <c r="BP75" s="119">
        <v>0.05</v>
      </c>
      <c r="BQ75" s="120">
        <f t="shared" si="45"/>
        <v>2.5000000000000001E-5</v>
      </c>
      <c r="BR75" s="120">
        <f t="shared" si="46"/>
        <v>5.0000000000000002E-5</v>
      </c>
      <c r="BS75" s="120">
        <f t="shared" si="47"/>
        <v>7.5000000000000007E-5</v>
      </c>
      <c r="BT75" s="120">
        <f t="shared" si="48"/>
        <v>1E-4</v>
      </c>
      <c r="BU75" s="120">
        <f t="shared" si="49"/>
        <v>1.25E-4</v>
      </c>
      <c r="BV75" s="120">
        <f t="shared" si="50"/>
        <v>3.7500000000000001E-4</v>
      </c>
    </row>
    <row r="76" spans="1:74" x14ac:dyDescent="0.2">
      <c r="A76" s="42">
        <v>69</v>
      </c>
      <c r="B76" s="43"/>
      <c r="C76" s="44"/>
      <c r="D76" s="169"/>
      <c r="E76" s="137"/>
      <c r="F76" s="138"/>
      <c r="G76" s="134"/>
      <c r="H76" s="166"/>
      <c r="I76" s="169"/>
      <c r="J76" s="139"/>
      <c r="K76" s="129"/>
      <c r="L76" s="139"/>
      <c r="M76" s="130"/>
      <c r="N76" s="67"/>
      <c r="O76" s="67"/>
      <c r="P76" s="59"/>
      <c r="Q76" s="109">
        <f t="shared" si="42"/>
        <v>0</v>
      </c>
      <c r="R76" s="110" t="str">
        <f>IFERROR((VLOOKUP(I76,'Lookup references'!$C$3:$E$6,3,FALSE)*J76)/1000,"")</f>
        <v/>
      </c>
      <c r="S76" s="110" t="str">
        <f>IFERROR((VLOOKUP(K76,'Lookup references'!$C$3:$E$6,3,FALSE)*L76)/1000,"")</f>
        <v/>
      </c>
      <c r="T76" s="111">
        <f t="shared" si="51"/>
        <v>0</v>
      </c>
      <c r="U76" s="170"/>
      <c r="V76" s="142"/>
      <c r="W76" s="139"/>
      <c r="X76" s="128"/>
      <c r="Y76" s="56"/>
      <c r="Z76" s="128"/>
      <c r="AA76" s="53"/>
      <c r="AB76" s="53"/>
      <c r="AC76" s="60"/>
      <c r="AD76" s="123">
        <f t="shared" ca="1" si="52"/>
        <v>43291</v>
      </c>
      <c r="AE76" s="124" t="str">
        <f ca="1">IF(AD76&gt;30,"Overdue","")</f>
        <v>Overdue</v>
      </c>
      <c r="AF76" s="123" t="e">
        <f>VLOOKUP(U76,'Lookup references'!$F$3:$I$8,4,FALSE)</f>
        <v>#N/A</v>
      </c>
      <c r="AG76" s="123">
        <f t="shared" ca="1" si="53"/>
        <v>1</v>
      </c>
      <c r="AH76" s="123">
        <f>IF(B76="",0,1)</f>
        <v>0</v>
      </c>
      <c r="AI76" s="123" t="str">
        <f>IF(Y76="Red",1,"")</f>
        <v/>
      </c>
      <c r="AJ76" s="123" t="str">
        <f>IF(U76="Complete",H76,"")</f>
        <v/>
      </c>
      <c r="AK76" s="123">
        <f>IF($I76="Electricity",J76,0)</f>
        <v>0</v>
      </c>
      <c r="AL76" s="123">
        <f t="shared" si="54"/>
        <v>0</v>
      </c>
      <c r="AM76" s="123">
        <f t="shared" si="55"/>
        <v>0</v>
      </c>
      <c r="AN76" s="123">
        <f t="shared" si="56"/>
        <v>0</v>
      </c>
      <c r="AO76" s="9">
        <f t="shared" si="57"/>
        <v>0</v>
      </c>
      <c r="AP76" s="112">
        <f>IF(I76="Electricity",J76*V76,0)</f>
        <v>0</v>
      </c>
      <c r="AQ76" s="112">
        <f t="shared" si="58"/>
        <v>0</v>
      </c>
      <c r="AR76" s="112">
        <f t="shared" si="37"/>
        <v>0</v>
      </c>
      <c r="AS76" s="112">
        <f>IF(I76="Gas",J76*V76,0)</f>
        <v>0</v>
      </c>
      <c r="AT76" s="112">
        <f>IF(K76="Gas",L76*V76,0)</f>
        <v>0</v>
      </c>
      <c r="AU76" s="112">
        <f t="shared" si="38"/>
        <v>0</v>
      </c>
      <c r="AV76" s="112">
        <f t="shared" si="59"/>
        <v>0</v>
      </c>
      <c r="AW76" s="113">
        <f t="shared" si="60"/>
        <v>0</v>
      </c>
      <c r="AX76" s="112">
        <f t="shared" si="39"/>
        <v>0</v>
      </c>
      <c r="AY76" s="112">
        <f>IF(I76="Diesel",J76*V76,0)</f>
        <v>0</v>
      </c>
      <c r="AZ76" s="113">
        <f>IF(K76="Diesel",L76*V76,0)</f>
        <v>0</v>
      </c>
      <c r="BA76" s="113">
        <f t="shared" si="40"/>
        <v>0</v>
      </c>
      <c r="BB76" s="114">
        <f>VLOOKUP("Electricity",'Lookup references'!$C$3:$D$6,2,FALSE)*AR76</f>
        <v>0</v>
      </c>
      <c r="BC76" s="18">
        <f>VLOOKUP("Gas",'Lookup references'!$C$3:$D$6,2,FALSE)*AU76</f>
        <v>0</v>
      </c>
      <c r="BD76" s="18">
        <f>VLOOKUP("Petrol",'Lookup references'!$C$3:$D$6,2,FALSE)*AX76</f>
        <v>0</v>
      </c>
      <c r="BE76" s="18">
        <f>VLOOKUP("Diesel",'Lookup references'!$C$3:$D$6,2,FALSE)*BA76</f>
        <v>0</v>
      </c>
      <c r="BF76" s="18">
        <f>P76*V76</f>
        <v>0</v>
      </c>
      <c r="BG76" s="18">
        <f t="shared" si="61"/>
        <v>0</v>
      </c>
      <c r="BH76" s="18">
        <f t="shared" si="43"/>
        <v>0</v>
      </c>
      <c r="BI76" s="114">
        <f>BH76*V76</f>
        <v>0</v>
      </c>
      <c r="BJ76" s="114">
        <f t="shared" si="62"/>
        <v>0</v>
      </c>
      <c r="BK76" s="114">
        <f t="shared" si="63"/>
        <v>0</v>
      </c>
      <c r="BL76" s="114">
        <f t="shared" si="64"/>
        <v>0</v>
      </c>
      <c r="BM76" s="114">
        <f t="shared" si="65"/>
        <v>0</v>
      </c>
      <c r="BN76" s="114">
        <f t="shared" si="66"/>
        <v>0</v>
      </c>
      <c r="BO76" s="114">
        <f t="shared" si="44"/>
        <v>0</v>
      </c>
      <c r="BP76" s="119">
        <v>0.05</v>
      </c>
      <c r="BQ76" s="120">
        <f t="shared" si="45"/>
        <v>2.5000000000000001E-5</v>
      </c>
      <c r="BR76" s="120">
        <f t="shared" si="46"/>
        <v>5.0000000000000002E-5</v>
      </c>
      <c r="BS76" s="120">
        <f t="shared" si="47"/>
        <v>7.5000000000000007E-5</v>
      </c>
      <c r="BT76" s="120">
        <f t="shared" si="48"/>
        <v>1E-4</v>
      </c>
      <c r="BU76" s="120">
        <f t="shared" si="49"/>
        <v>1.25E-4</v>
      </c>
      <c r="BV76" s="120">
        <f t="shared" si="50"/>
        <v>3.7500000000000001E-4</v>
      </c>
    </row>
    <row r="77" spans="1:74" x14ac:dyDescent="0.2">
      <c r="A77" s="42">
        <v>70</v>
      </c>
      <c r="B77" s="43"/>
      <c r="C77" s="44"/>
      <c r="D77" s="140"/>
      <c r="E77" s="135"/>
      <c r="F77" s="135"/>
      <c r="G77" s="135"/>
      <c r="H77" s="140"/>
      <c r="I77" s="140"/>
      <c r="J77" s="136"/>
      <c r="K77" s="135"/>
      <c r="L77" s="136"/>
      <c r="M77" s="130"/>
      <c r="N77" s="67"/>
      <c r="O77" s="67"/>
      <c r="P77" s="59"/>
      <c r="Q77" s="109">
        <f t="shared" si="42"/>
        <v>0</v>
      </c>
      <c r="R77" s="110" t="str">
        <f>IFERROR((VLOOKUP(I77,'Lookup references'!$C$3:$E$6,3,FALSE)*J77)/1000,"")</f>
        <v/>
      </c>
      <c r="S77" s="110" t="str">
        <f>IFERROR((VLOOKUP(K77,'Lookup references'!$C$3:$E$6,3,FALSE)*L77)/1000,"")</f>
        <v/>
      </c>
      <c r="T77" s="111">
        <f t="shared" si="51"/>
        <v>0</v>
      </c>
      <c r="U77" s="169"/>
      <c r="V77" s="141"/>
      <c r="W77" s="135"/>
      <c r="X77" s="128"/>
      <c r="Y77" s="135"/>
      <c r="Z77" s="128"/>
      <c r="AA77" s="53"/>
      <c r="AB77" s="53"/>
      <c r="AC77" s="60"/>
      <c r="AD77" s="123">
        <f t="shared" ca="1" si="52"/>
        <v>43291</v>
      </c>
      <c r="AE77" s="124" t="str">
        <f ca="1">IF(AD77&gt;30,"Overdue","")</f>
        <v>Overdue</v>
      </c>
      <c r="AF77" s="123" t="e">
        <f>VLOOKUP(U77,'Lookup references'!$F$3:$I$8,4,FALSE)</f>
        <v>#N/A</v>
      </c>
      <c r="AG77" s="123">
        <f t="shared" ca="1" si="53"/>
        <v>1</v>
      </c>
      <c r="AH77" s="123">
        <f>IF(B77="",0,1)</f>
        <v>0</v>
      </c>
      <c r="AI77" s="123" t="str">
        <f>IF(Y77="Red",1,"")</f>
        <v/>
      </c>
      <c r="AJ77" s="123" t="str">
        <f>IF(U77="Complete",H77,"")</f>
        <v/>
      </c>
      <c r="AK77" s="123">
        <f>IF($I77="Electricity",J77,0)</f>
        <v>0</v>
      </c>
      <c r="AL77" s="123">
        <f t="shared" si="54"/>
        <v>0</v>
      </c>
      <c r="AM77" s="123">
        <f t="shared" si="55"/>
        <v>0</v>
      </c>
      <c r="AN77" s="123">
        <f t="shared" si="56"/>
        <v>0</v>
      </c>
      <c r="AO77" s="9">
        <f t="shared" si="57"/>
        <v>0</v>
      </c>
      <c r="AP77" s="112">
        <f>IF(I77="Electricity",J77*V77,0)</f>
        <v>0</v>
      </c>
      <c r="AQ77" s="112">
        <f t="shared" si="58"/>
        <v>0</v>
      </c>
      <c r="AR77" s="115"/>
      <c r="AS77" s="112">
        <f>IF(I77="Gas",J77*V77,0)</f>
        <v>0</v>
      </c>
      <c r="AT77" s="112">
        <f>IF(K77="Gas",L77*V77,0)</f>
        <v>0</v>
      </c>
      <c r="AU77" s="115"/>
      <c r="AV77" s="112">
        <f t="shared" si="59"/>
        <v>0</v>
      </c>
      <c r="AW77" s="113">
        <f t="shared" si="60"/>
        <v>0</v>
      </c>
      <c r="AX77" s="115"/>
      <c r="AY77" s="115"/>
      <c r="AZ77" s="115"/>
      <c r="BA77" s="115"/>
      <c r="BB77" s="114">
        <f>VLOOKUP("Electricity",'Lookup references'!$C$3:$D$6,2,FALSE)*AR77</f>
        <v>0</v>
      </c>
      <c r="BC77" s="18">
        <f>VLOOKUP("Gas",'Lookup references'!$C$3:$D$6,2,FALSE)*AU77</f>
        <v>0</v>
      </c>
      <c r="BD77" s="18">
        <f>VLOOKUP("Petrol",'Lookup references'!$C$3:$D$6,2,FALSE)*AX77</f>
        <v>0</v>
      </c>
      <c r="BE77" s="18">
        <f>VLOOKUP("Diesel",'Lookup references'!$C$3:$D$6,2,FALSE)*BA77</f>
        <v>0</v>
      </c>
      <c r="BF77" s="18">
        <f>P77*V77</f>
        <v>0</v>
      </c>
      <c r="BG77" s="18">
        <f t="shared" si="61"/>
        <v>0</v>
      </c>
      <c r="BH77" s="18">
        <f t="shared" si="43"/>
        <v>0</v>
      </c>
      <c r="BI77" s="114">
        <f>BH77*V77</f>
        <v>0</v>
      </c>
      <c r="BJ77" s="114">
        <f t="shared" si="62"/>
        <v>0</v>
      </c>
      <c r="BK77" s="114">
        <f t="shared" si="63"/>
        <v>0</v>
      </c>
      <c r="BL77" s="114">
        <f t="shared" si="64"/>
        <v>0</v>
      </c>
      <c r="BM77" s="114">
        <f t="shared" si="65"/>
        <v>0</v>
      </c>
      <c r="BN77" s="114">
        <f t="shared" si="66"/>
        <v>0</v>
      </c>
      <c r="BO77" s="114">
        <f t="shared" si="44"/>
        <v>0</v>
      </c>
      <c r="BP77" s="119">
        <v>0.05</v>
      </c>
      <c r="BQ77" s="120">
        <f t="shared" si="45"/>
        <v>2.5000000000000001E-5</v>
      </c>
      <c r="BR77" s="120">
        <f t="shared" si="46"/>
        <v>5.0000000000000002E-5</v>
      </c>
      <c r="BS77" s="120">
        <f t="shared" si="47"/>
        <v>7.5000000000000007E-5</v>
      </c>
      <c r="BT77" s="120">
        <f t="shared" si="48"/>
        <v>1E-4</v>
      </c>
      <c r="BU77" s="120">
        <f t="shared" si="49"/>
        <v>1.25E-4</v>
      </c>
      <c r="BV77" s="120">
        <f t="shared" si="50"/>
        <v>3.7500000000000001E-4</v>
      </c>
    </row>
    <row r="78" spans="1:74" x14ac:dyDescent="0.2">
      <c r="A78" s="42">
        <v>71</v>
      </c>
      <c r="B78" s="43"/>
      <c r="C78" s="44"/>
      <c r="D78" s="169"/>
      <c r="E78" s="137"/>
      <c r="F78" s="138"/>
      <c r="G78" s="134"/>
      <c r="H78" s="166"/>
      <c r="I78" s="169"/>
      <c r="J78" s="139"/>
      <c r="K78" s="129"/>
      <c r="L78" s="139"/>
      <c r="M78" s="130"/>
      <c r="N78" s="67"/>
      <c r="O78" s="67"/>
      <c r="P78" s="59"/>
      <c r="Q78" s="109">
        <f t="shared" si="42"/>
        <v>0</v>
      </c>
      <c r="R78" s="110" t="str">
        <f>IFERROR((VLOOKUP(I78,'Lookup references'!$C$3:$E$6,3,FALSE)*J78)/1000,"")</f>
        <v/>
      </c>
      <c r="S78" s="110" t="str">
        <f>IFERROR((VLOOKUP(K78,'Lookup references'!$C$3:$E$6,3,FALSE)*L78)/1000,"")</f>
        <v/>
      </c>
      <c r="T78" s="111">
        <f t="shared" si="51"/>
        <v>0</v>
      </c>
      <c r="U78" s="170"/>
      <c r="V78" s="142"/>
      <c r="W78" s="139"/>
      <c r="X78" s="128"/>
      <c r="Y78" s="132"/>
      <c r="Z78" s="128"/>
      <c r="AA78" s="53"/>
      <c r="AB78" s="53"/>
      <c r="AC78" s="60"/>
      <c r="AD78" s="123">
        <f t="shared" ca="1" si="52"/>
        <v>43291</v>
      </c>
      <c r="AE78" s="124" t="str">
        <f ca="1">IF(AD78&gt;30,"Overdue","")</f>
        <v>Overdue</v>
      </c>
      <c r="AF78" s="123" t="e">
        <f>VLOOKUP(U78,'Lookup references'!$F$3:$I$8,4,FALSE)</f>
        <v>#N/A</v>
      </c>
      <c r="AG78" s="123">
        <f t="shared" ca="1" si="53"/>
        <v>1</v>
      </c>
      <c r="AH78" s="123">
        <f>IF(B78="",0,1)</f>
        <v>0</v>
      </c>
      <c r="AI78" s="123" t="str">
        <f>IF(Y78="Red",1,"")</f>
        <v/>
      </c>
      <c r="AJ78" s="123" t="str">
        <f>IF(U78="Complete",H78,"")</f>
        <v/>
      </c>
      <c r="AK78" s="123">
        <f>IF($I78="Electricity",J78,0)</f>
        <v>0</v>
      </c>
      <c r="AL78" s="123">
        <f t="shared" si="54"/>
        <v>0</v>
      </c>
      <c r="AM78" s="123">
        <f t="shared" si="55"/>
        <v>0</v>
      </c>
      <c r="AN78" s="123">
        <f t="shared" si="56"/>
        <v>0</v>
      </c>
      <c r="AO78" s="9">
        <f t="shared" si="57"/>
        <v>0</v>
      </c>
      <c r="AP78" s="112">
        <f>IF(I78="Electricity",J78*V78,0)</f>
        <v>0</v>
      </c>
      <c r="AQ78" s="112">
        <f t="shared" si="58"/>
        <v>0</v>
      </c>
      <c r="AR78" s="112">
        <f t="shared" si="37"/>
        <v>0</v>
      </c>
      <c r="AS78" s="112">
        <f>IF(I78="Gas",J78*V78,0)</f>
        <v>0</v>
      </c>
      <c r="AT78" s="112">
        <f>IF(K78="Gas",L78*V78,0)</f>
        <v>0</v>
      </c>
      <c r="AU78" s="112">
        <f t="shared" si="38"/>
        <v>0</v>
      </c>
      <c r="AV78" s="112">
        <f t="shared" si="59"/>
        <v>0</v>
      </c>
      <c r="AW78" s="113">
        <f t="shared" si="60"/>
        <v>0</v>
      </c>
      <c r="AX78" s="112">
        <f t="shared" si="39"/>
        <v>0</v>
      </c>
      <c r="AY78" s="112">
        <f>IF(I78="Diesel",J78*V78,0)</f>
        <v>0</v>
      </c>
      <c r="AZ78" s="113">
        <f>IF(K78="Diesel",L78*V78,0)</f>
        <v>0</v>
      </c>
      <c r="BA78" s="113">
        <f t="shared" si="40"/>
        <v>0</v>
      </c>
      <c r="BB78" s="114">
        <f>VLOOKUP("Electricity",'Lookup references'!$C$3:$D$6,2,FALSE)*AR78</f>
        <v>0</v>
      </c>
      <c r="BC78" s="18">
        <f>VLOOKUP("Gas",'Lookup references'!$C$3:$D$6,2,FALSE)*AU78</f>
        <v>0</v>
      </c>
      <c r="BD78" s="18">
        <f>VLOOKUP("Petrol",'Lookup references'!$C$3:$D$6,2,FALSE)*AX78</f>
        <v>0</v>
      </c>
      <c r="BE78" s="18">
        <f>VLOOKUP("Diesel",'Lookup references'!$C$3:$D$6,2,FALSE)*BA78</f>
        <v>0</v>
      </c>
      <c r="BF78" s="18">
        <f>P78*V78</f>
        <v>0</v>
      </c>
      <c r="BG78" s="18">
        <f t="shared" si="61"/>
        <v>0</v>
      </c>
      <c r="BH78" s="18">
        <f t="shared" si="43"/>
        <v>0</v>
      </c>
      <c r="BI78" s="114">
        <f>BH78*V78</f>
        <v>0</v>
      </c>
      <c r="BJ78" s="114">
        <f t="shared" si="62"/>
        <v>0</v>
      </c>
      <c r="BK78" s="114">
        <f t="shared" si="63"/>
        <v>0</v>
      </c>
      <c r="BL78" s="114">
        <f t="shared" si="64"/>
        <v>0</v>
      </c>
      <c r="BM78" s="114">
        <f t="shared" si="65"/>
        <v>0</v>
      </c>
      <c r="BN78" s="114">
        <f t="shared" si="66"/>
        <v>0</v>
      </c>
      <c r="BO78" s="114">
        <f t="shared" si="44"/>
        <v>0</v>
      </c>
      <c r="BP78" s="119">
        <v>0.05</v>
      </c>
      <c r="BQ78" s="120">
        <f t="shared" si="45"/>
        <v>2.5000000000000001E-5</v>
      </c>
      <c r="BR78" s="120">
        <f t="shared" si="46"/>
        <v>5.0000000000000002E-5</v>
      </c>
      <c r="BS78" s="120">
        <f t="shared" si="47"/>
        <v>7.5000000000000007E-5</v>
      </c>
      <c r="BT78" s="120">
        <f t="shared" si="48"/>
        <v>1E-4</v>
      </c>
      <c r="BU78" s="120">
        <f t="shared" si="49"/>
        <v>1.25E-4</v>
      </c>
      <c r="BV78" s="120">
        <f t="shared" si="50"/>
        <v>3.7500000000000001E-4</v>
      </c>
    </row>
    <row r="79" spans="1:74" x14ac:dyDescent="0.2">
      <c r="A79" s="42">
        <v>72</v>
      </c>
      <c r="B79" s="43"/>
      <c r="C79" s="44"/>
      <c r="D79" s="169"/>
      <c r="E79" s="137"/>
      <c r="F79" s="138"/>
      <c r="G79" s="134"/>
      <c r="H79" s="166"/>
      <c r="I79" s="169"/>
      <c r="J79" s="139"/>
      <c r="K79" s="129"/>
      <c r="L79" s="139"/>
      <c r="M79" s="130"/>
      <c r="N79" s="67"/>
      <c r="O79" s="67"/>
      <c r="P79" s="59"/>
      <c r="Q79" s="109">
        <f t="shared" si="42"/>
        <v>0</v>
      </c>
      <c r="R79" s="110" t="str">
        <f>IFERROR((VLOOKUP(I79,'Lookup references'!$C$3:$E$6,3,FALSE)*J79)/1000,"")</f>
        <v/>
      </c>
      <c r="S79" s="110" t="str">
        <f>IFERROR((VLOOKUP(K79,'Lookup references'!$C$3:$E$6,3,FALSE)*L79)/1000,"")</f>
        <v/>
      </c>
      <c r="T79" s="111">
        <f t="shared" si="51"/>
        <v>0</v>
      </c>
      <c r="U79" s="170"/>
      <c r="V79" s="142"/>
      <c r="W79" s="139"/>
      <c r="X79" s="128"/>
      <c r="Y79" s="132"/>
      <c r="Z79" s="128"/>
      <c r="AA79" s="53"/>
      <c r="AB79" s="53"/>
      <c r="AC79" s="60"/>
      <c r="AD79" s="123">
        <f t="shared" ca="1" si="52"/>
        <v>43291</v>
      </c>
      <c r="AE79" s="124" t="str">
        <f ca="1">IF(AD79&gt;30,"Overdue","")</f>
        <v>Overdue</v>
      </c>
      <c r="AF79" s="123" t="e">
        <f>VLOOKUP(U79,'Lookup references'!$F$3:$I$8,4,FALSE)</f>
        <v>#N/A</v>
      </c>
      <c r="AG79" s="123">
        <f t="shared" ca="1" si="53"/>
        <v>1</v>
      </c>
      <c r="AH79" s="123">
        <f>IF(B79="",0,1)</f>
        <v>0</v>
      </c>
      <c r="AI79" s="123" t="str">
        <f>IF(Y79="Red",1,"")</f>
        <v/>
      </c>
      <c r="AJ79" s="123" t="str">
        <f>IF(U79="Complete",H79,"")</f>
        <v/>
      </c>
      <c r="AK79" s="123">
        <f>IF($I79="Electricity",J79,0)</f>
        <v>0</v>
      </c>
      <c r="AL79" s="123">
        <f t="shared" si="54"/>
        <v>0</v>
      </c>
      <c r="AM79" s="123">
        <f t="shared" si="55"/>
        <v>0</v>
      </c>
      <c r="AN79" s="123">
        <f t="shared" si="56"/>
        <v>0</v>
      </c>
      <c r="AO79" s="9">
        <f t="shared" si="57"/>
        <v>0</v>
      </c>
      <c r="AP79" s="112">
        <f>IF(I79="Electricity",J79*V79,0)</f>
        <v>0</v>
      </c>
      <c r="AQ79" s="112">
        <f t="shared" si="58"/>
        <v>0</v>
      </c>
      <c r="AR79" s="112"/>
      <c r="AS79" s="112">
        <f>IF(I79="Gas",J79*V79,0)</f>
        <v>0</v>
      </c>
      <c r="AT79" s="112">
        <f>IF(K79="Gas",L79*V79,0)</f>
        <v>0</v>
      </c>
      <c r="AU79" s="112"/>
      <c r="AV79" s="112">
        <f t="shared" si="59"/>
        <v>0</v>
      </c>
      <c r="AW79" s="113">
        <f t="shared" si="60"/>
        <v>0</v>
      </c>
      <c r="AX79" s="112"/>
      <c r="AY79" s="112"/>
      <c r="AZ79" s="113"/>
      <c r="BA79" s="113"/>
      <c r="BB79" s="114">
        <f>VLOOKUP("Electricity",'Lookup references'!$C$3:$D$6,2,FALSE)*AR79</f>
        <v>0</v>
      </c>
      <c r="BC79" s="18">
        <f>VLOOKUP("Gas",'Lookup references'!$C$3:$D$6,2,FALSE)*AU79</f>
        <v>0</v>
      </c>
      <c r="BD79" s="18">
        <f>VLOOKUP("Petrol",'Lookup references'!$C$3:$D$6,2,FALSE)*AX79</f>
        <v>0</v>
      </c>
      <c r="BE79" s="18">
        <f>VLOOKUP("Diesel",'Lookup references'!$C$3:$D$6,2,FALSE)*BA79</f>
        <v>0</v>
      </c>
      <c r="BF79" s="18">
        <f>P79*V79</f>
        <v>0</v>
      </c>
      <c r="BG79" s="18">
        <f t="shared" si="61"/>
        <v>0</v>
      </c>
      <c r="BH79" s="18">
        <f t="shared" si="43"/>
        <v>0</v>
      </c>
      <c r="BI79" s="114">
        <f>BH79*V79</f>
        <v>0</v>
      </c>
      <c r="BJ79" s="114">
        <f t="shared" si="62"/>
        <v>0</v>
      </c>
      <c r="BK79" s="114">
        <f t="shared" si="63"/>
        <v>0</v>
      </c>
      <c r="BL79" s="114">
        <f t="shared" si="64"/>
        <v>0</v>
      </c>
      <c r="BM79" s="114">
        <f t="shared" si="65"/>
        <v>0</v>
      </c>
      <c r="BN79" s="114">
        <f t="shared" si="66"/>
        <v>0</v>
      </c>
      <c r="BO79" s="114">
        <f t="shared" si="44"/>
        <v>0</v>
      </c>
      <c r="BP79" s="119">
        <v>0.05</v>
      </c>
      <c r="BQ79" s="120">
        <f t="shared" si="45"/>
        <v>2.5000000000000001E-5</v>
      </c>
      <c r="BR79" s="120">
        <f t="shared" si="46"/>
        <v>5.0000000000000002E-5</v>
      </c>
      <c r="BS79" s="120">
        <f t="shared" si="47"/>
        <v>7.5000000000000007E-5</v>
      </c>
      <c r="BT79" s="120">
        <f t="shared" si="48"/>
        <v>1E-4</v>
      </c>
      <c r="BU79" s="120">
        <f t="shared" si="49"/>
        <v>1.25E-4</v>
      </c>
      <c r="BV79" s="120">
        <f t="shared" si="50"/>
        <v>3.7500000000000001E-4</v>
      </c>
    </row>
    <row r="80" spans="1:74" x14ac:dyDescent="0.2">
      <c r="A80" s="42">
        <v>73</v>
      </c>
      <c r="B80" s="43"/>
      <c r="C80" s="44"/>
      <c r="D80" s="169"/>
      <c r="E80" s="137"/>
      <c r="F80" s="138"/>
      <c r="G80" s="134"/>
      <c r="H80" s="166"/>
      <c r="I80" s="169"/>
      <c r="J80" s="139"/>
      <c r="K80" s="129"/>
      <c r="L80" s="139"/>
      <c r="M80" s="130"/>
      <c r="N80" s="67"/>
      <c r="O80" s="67"/>
      <c r="P80" s="59"/>
      <c r="Q80" s="109">
        <f t="shared" si="42"/>
        <v>0</v>
      </c>
      <c r="R80" s="110" t="str">
        <f>IFERROR((VLOOKUP(I80,'Lookup references'!$C$3:$E$6,3,FALSE)*J80)/1000,"")</f>
        <v/>
      </c>
      <c r="S80" s="110" t="str">
        <f>IFERROR((VLOOKUP(K80,'Lookup references'!$C$3:$E$6,3,FALSE)*L80)/1000,"")</f>
        <v/>
      </c>
      <c r="T80" s="111">
        <f t="shared" si="51"/>
        <v>0</v>
      </c>
      <c r="U80" s="170"/>
      <c r="V80" s="142"/>
      <c r="W80" s="139"/>
      <c r="X80" s="128"/>
      <c r="Y80" s="132"/>
      <c r="Z80" s="128"/>
      <c r="AA80" s="53"/>
      <c r="AB80" s="53"/>
      <c r="AC80" s="60"/>
      <c r="AD80" s="123">
        <f t="shared" ca="1" si="52"/>
        <v>43291</v>
      </c>
      <c r="AE80" s="124" t="str">
        <f ca="1">IF(AD80&gt;30,"Overdue","")</f>
        <v>Overdue</v>
      </c>
      <c r="AF80" s="123" t="e">
        <f>VLOOKUP(U80,'Lookup references'!$F$3:$I$8,4,FALSE)</f>
        <v>#N/A</v>
      </c>
      <c r="AG80" s="123">
        <f t="shared" ca="1" si="53"/>
        <v>1</v>
      </c>
      <c r="AH80" s="123">
        <f>IF(B80="",0,1)</f>
        <v>0</v>
      </c>
      <c r="AI80" s="123" t="str">
        <f>IF(Y80="Red",1,"")</f>
        <v/>
      </c>
      <c r="AJ80" s="123" t="str">
        <f>IF(U80="Complete",H80,"")</f>
        <v/>
      </c>
      <c r="AK80" s="123">
        <f>IF($I80="Electricity",J80,0)</f>
        <v>0</v>
      </c>
      <c r="AL80" s="123">
        <f t="shared" si="54"/>
        <v>0</v>
      </c>
      <c r="AM80" s="123">
        <f t="shared" si="55"/>
        <v>0</v>
      </c>
      <c r="AN80" s="123">
        <f t="shared" si="56"/>
        <v>0</v>
      </c>
      <c r="AO80" s="9">
        <f t="shared" si="57"/>
        <v>0</v>
      </c>
      <c r="AP80" s="112">
        <f>IF(I80="Electricity",J80*V80,0)</f>
        <v>0</v>
      </c>
      <c r="AQ80" s="112">
        <f t="shared" si="58"/>
        <v>0</v>
      </c>
      <c r="AR80" s="112"/>
      <c r="AS80" s="112">
        <f>IF(I80="Gas",J80*V80,0)</f>
        <v>0</v>
      </c>
      <c r="AT80" s="112">
        <f>IF(K80="Gas",L80*V80,0)</f>
        <v>0</v>
      </c>
      <c r="AU80" s="112"/>
      <c r="AV80" s="112">
        <f t="shared" si="59"/>
        <v>0</v>
      </c>
      <c r="AW80" s="113">
        <f t="shared" si="60"/>
        <v>0</v>
      </c>
      <c r="AX80" s="112"/>
      <c r="AY80" s="112"/>
      <c r="AZ80" s="113"/>
      <c r="BA80" s="113"/>
      <c r="BB80" s="114">
        <f>VLOOKUP("Electricity",'Lookup references'!$C$3:$D$6,2,FALSE)*AR80</f>
        <v>0</v>
      </c>
      <c r="BC80" s="18">
        <f>VLOOKUP("Gas",'Lookup references'!$C$3:$D$6,2,FALSE)*AU80</f>
        <v>0</v>
      </c>
      <c r="BD80" s="18">
        <f>VLOOKUP("Petrol",'Lookup references'!$C$3:$D$6,2,FALSE)*AX80</f>
        <v>0</v>
      </c>
      <c r="BE80" s="18">
        <f>VLOOKUP("Diesel",'Lookup references'!$C$3:$D$6,2,FALSE)*BA80</f>
        <v>0</v>
      </c>
      <c r="BF80" s="18">
        <f>P80*V80</f>
        <v>0</v>
      </c>
      <c r="BG80" s="18">
        <f t="shared" si="61"/>
        <v>0</v>
      </c>
      <c r="BH80" s="18">
        <f t="shared" si="43"/>
        <v>0</v>
      </c>
      <c r="BI80" s="114">
        <f>BH80*V80</f>
        <v>0</v>
      </c>
      <c r="BJ80" s="114">
        <f t="shared" si="62"/>
        <v>0</v>
      </c>
      <c r="BK80" s="114">
        <f t="shared" si="63"/>
        <v>0</v>
      </c>
      <c r="BL80" s="114">
        <f t="shared" si="64"/>
        <v>0</v>
      </c>
      <c r="BM80" s="114">
        <f t="shared" si="65"/>
        <v>0</v>
      </c>
      <c r="BN80" s="114">
        <f t="shared" si="66"/>
        <v>0</v>
      </c>
      <c r="BO80" s="114">
        <f t="shared" si="44"/>
        <v>0</v>
      </c>
      <c r="BP80" s="119">
        <v>0.05</v>
      </c>
      <c r="BQ80" s="120">
        <f t="shared" si="45"/>
        <v>2.5000000000000001E-5</v>
      </c>
      <c r="BR80" s="120">
        <f t="shared" si="46"/>
        <v>5.0000000000000002E-5</v>
      </c>
      <c r="BS80" s="120">
        <f t="shared" si="47"/>
        <v>7.5000000000000007E-5</v>
      </c>
      <c r="BT80" s="120">
        <f t="shared" si="48"/>
        <v>1E-4</v>
      </c>
      <c r="BU80" s="120">
        <f t="shared" si="49"/>
        <v>1.25E-4</v>
      </c>
      <c r="BV80" s="120">
        <f t="shared" si="50"/>
        <v>3.7500000000000001E-4</v>
      </c>
    </row>
    <row r="81" spans="1:74" x14ac:dyDescent="0.2">
      <c r="A81" s="42">
        <v>74</v>
      </c>
      <c r="B81" s="43"/>
      <c r="C81" s="44"/>
      <c r="D81" s="169"/>
      <c r="E81" s="137"/>
      <c r="F81" s="138"/>
      <c r="G81" s="134"/>
      <c r="H81" s="166"/>
      <c r="I81" s="169"/>
      <c r="J81" s="139"/>
      <c r="K81" s="129"/>
      <c r="L81" s="139"/>
      <c r="M81" s="130"/>
      <c r="N81" s="67"/>
      <c r="O81" s="67"/>
      <c r="P81" s="59"/>
      <c r="Q81" s="109">
        <f t="shared" si="42"/>
        <v>0</v>
      </c>
      <c r="R81" s="110" t="str">
        <f>IFERROR((VLOOKUP(I81,'Lookup references'!$C$3:$E$6,3,FALSE)*J81)/1000,"")</f>
        <v/>
      </c>
      <c r="S81" s="110" t="str">
        <f>IFERROR((VLOOKUP(K81,'Lookup references'!$C$3:$E$6,3,FALSE)*L81)/1000,"")</f>
        <v/>
      </c>
      <c r="T81" s="111">
        <f t="shared" ref="T81:T94" si="67">SUM(R81:S81)</f>
        <v>0</v>
      </c>
      <c r="U81" s="170"/>
      <c r="V81" s="142"/>
      <c r="W81" s="139"/>
      <c r="X81" s="128"/>
      <c r="Y81" s="132"/>
      <c r="Z81" s="128"/>
      <c r="AA81" s="53"/>
      <c r="AB81" s="53"/>
      <c r="AC81" s="60"/>
      <c r="AD81" s="123">
        <f t="shared" ca="1" si="52"/>
        <v>43291</v>
      </c>
      <c r="AE81" s="124" t="str">
        <f ca="1">IF(AD81&gt;30,"Overdue","")</f>
        <v>Overdue</v>
      </c>
      <c r="AF81" s="123" t="e">
        <f>VLOOKUP(U81,'Lookup references'!$F$3:$I$8,4,FALSE)</f>
        <v>#N/A</v>
      </c>
      <c r="AG81" s="123">
        <f t="shared" ca="1" si="53"/>
        <v>1</v>
      </c>
      <c r="AH81" s="123">
        <f>IF(B81="",0,1)</f>
        <v>0</v>
      </c>
      <c r="AI81" s="123" t="str">
        <f>IF(Y81="Red",1,"")</f>
        <v/>
      </c>
      <c r="AJ81" s="123" t="str">
        <f>IF(U81="Complete",H81,"")</f>
        <v/>
      </c>
      <c r="AK81" s="123">
        <f>IF($I81="Electricity",J81,0)</f>
        <v>0</v>
      </c>
      <c r="AL81" s="123">
        <f t="shared" si="54"/>
        <v>0</v>
      </c>
      <c r="AM81" s="123">
        <f t="shared" si="55"/>
        <v>0</v>
      </c>
      <c r="AN81" s="123">
        <f t="shared" si="56"/>
        <v>0</v>
      </c>
      <c r="AO81" s="9">
        <f t="shared" si="57"/>
        <v>0</v>
      </c>
      <c r="AP81" s="112">
        <f>IF(I81="Electricity",J81*V81,0)</f>
        <v>0</v>
      </c>
      <c r="AQ81" s="112">
        <f t="shared" si="58"/>
        <v>0</v>
      </c>
      <c r="AR81" s="112"/>
      <c r="AS81" s="112">
        <f>IF(I81="Gas",J81*V81,0)</f>
        <v>0</v>
      </c>
      <c r="AT81" s="112">
        <f>IF(K81="Gas",L81*V81,0)</f>
        <v>0</v>
      </c>
      <c r="AU81" s="112"/>
      <c r="AV81" s="112">
        <f t="shared" si="59"/>
        <v>0</v>
      </c>
      <c r="AW81" s="113">
        <f t="shared" si="60"/>
        <v>0</v>
      </c>
      <c r="AX81" s="112"/>
      <c r="AY81" s="112"/>
      <c r="AZ81" s="113"/>
      <c r="BA81" s="113"/>
      <c r="BB81" s="114">
        <f>VLOOKUP("Electricity",'Lookup references'!$C$3:$D$6,2,FALSE)*AR81</f>
        <v>0</v>
      </c>
      <c r="BC81" s="18">
        <f>VLOOKUP("Gas",'Lookup references'!$C$3:$D$6,2,FALSE)*AU81</f>
        <v>0</v>
      </c>
      <c r="BD81" s="18">
        <f>VLOOKUP("Petrol",'Lookup references'!$C$3:$D$6,2,FALSE)*AX81</f>
        <v>0</v>
      </c>
      <c r="BE81" s="18">
        <f>VLOOKUP("Diesel",'Lookup references'!$C$3:$D$6,2,FALSE)*BA81</f>
        <v>0</v>
      </c>
      <c r="BF81" s="18">
        <f>P81*V81</f>
        <v>0</v>
      </c>
      <c r="BG81" s="18">
        <f t="shared" si="61"/>
        <v>0</v>
      </c>
      <c r="BH81" s="18">
        <f t="shared" si="43"/>
        <v>0</v>
      </c>
      <c r="BI81" s="114">
        <f>BH81*V81</f>
        <v>0</v>
      </c>
      <c r="BJ81" s="114">
        <f t="shared" ref="BJ81:BJ94" si="68">BH81</f>
        <v>0</v>
      </c>
      <c r="BK81" s="114">
        <f t="shared" ref="BK81:BK94" si="69">BH81</f>
        <v>0</v>
      </c>
      <c r="BL81" s="114">
        <f t="shared" ref="BL81:BL94" si="70">BH81</f>
        <v>0</v>
      </c>
      <c r="BM81" s="114">
        <f t="shared" ref="BM81:BM94" si="71">BH81</f>
        <v>0</v>
      </c>
      <c r="BN81" s="114">
        <f t="shared" ref="BN81:BN94" si="72">BM81</f>
        <v>0</v>
      </c>
      <c r="BO81" s="114">
        <f t="shared" si="44"/>
        <v>0</v>
      </c>
      <c r="BP81" s="119">
        <v>0.05</v>
      </c>
      <c r="BQ81" s="120">
        <f t="shared" si="45"/>
        <v>2.5000000000000001E-5</v>
      </c>
      <c r="BR81" s="120">
        <f t="shared" si="46"/>
        <v>5.0000000000000002E-5</v>
      </c>
      <c r="BS81" s="120">
        <f t="shared" si="47"/>
        <v>7.5000000000000007E-5</v>
      </c>
      <c r="BT81" s="120">
        <f t="shared" si="48"/>
        <v>1E-4</v>
      </c>
      <c r="BU81" s="120">
        <f t="shared" si="49"/>
        <v>1.25E-4</v>
      </c>
      <c r="BV81" s="120">
        <f t="shared" si="50"/>
        <v>3.7500000000000001E-4</v>
      </c>
    </row>
    <row r="82" spans="1:74" x14ac:dyDescent="0.2">
      <c r="A82" s="42">
        <v>75</v>
      </c>
      <c r="B82" s="43"/>
      <c r="C82" s="44"/>
      <c r="D82" s="169"/>
      <c r="E82" s="137"/>
      <c r="F82" s="138"/>
      <c r="G82" s="134"/>
      <c r="H82" s="166"/>
      <c r="I82" s="169"/>
      <c r="J82" s="139"/>
      <c r="K82" s="129"/>
      <c r="L82" s="139"/>
      <c r="M82" s="130"/>
      <c r="N82" s="67"/>
      <c r="O82" s="67"/>
      <c r="P82" s="59"/>
      <c r="Q82" s="109">
        <f t="shared" si="42"/>
        <v>0</v>
      </c>
      <c r="R82" s="110" t="str">
        <f>IFERROR((VLOOKUP(I82,'Lookup references'!$C$3:$E$6,3,FALSE)*J82)/1000,"")</f>
        <v/>
      </c>
      <c r="S82" s="110" t="str">
        <f>IFERROR((VLOOKUP(K82,'Lookup references'!$C$3:$E$6,3,FALSE)*L82)/1000,"")</f>
        <v/>
      </c>
      <c r="T82" s="111">
        <f t="shared" si="67"/>
        <v>0</v>
      </c>
      <c r="U82" s="170"/>
      <c r="V82" s="142"/>
      <c r="W82" s="139"/>
      <c r="X82" s="128"/>
      <c r="Y82" s="132"/>
      <c r="Z82" s="128"/>
      <c r="AA82" s="53"/>
      <c r="AB82" s="53"/>
      <c r="AC82" s="60"/>
      <c r="AD82" s="123">
        <f t="shared" ca="1" si="52"/>
        <v>43291</v>
      </c>
      <c r="AE82" s="124" t="str">
        <f ca="1">IF(AD82&gt;30,"Overdue","")</f>
        <v>Overdue</v>
      </c>
      <c r="AF82" s="123" t="e">
        <f>VLOOKUP(U82,'Lookup references'!$F$3:$I$8,4,FALSE)</f>
        <v>#N/A</v>
      </c>
      <c r="AG82" s="123">
        <f t="shared" ca="1" si="53"/>
        <v>1</v>
      </c>
      <c r="AH82" s="123">
        <f>IF(B82="",0,1)</f>
        <v>0</v>
      </c>
      <c r="AI82" s="123" t="str">
        <f>IF(Y82="Red",1,"")</f>
        <v/>
      </c>
      <c r="AJ82" s="123" t="str">
        <f>IF(U82="Complete",H82,"")</f>
        <v/>
      </c>
      <c r="AK82" s="123">
        <f>IF($I82="Electricity",J82,0)</f>
        <v>0</v>
      </c>
      <c r="AL82" s="123">
        <f t="shared" si="54"/>
        <v>0</v>
      </c>
      <c r="AM82" s="123">
        <f t="shared" si="55"/>
        <v>0</v>
      </c>
      <c r="AN82" s="123">
        <f t="shared" si="56"/>
        <v>0</v>
      </c>
      <c r="AO82" s="9">
        <f t="shared" si="57"/>
        <v>0</v>
      </c>
      <c r="AP82" s="112">
        <f>IF(I82="Electricity",J82*V82,0)</f>
        <v>0</v>
      </c>
      <c r="AQ82" s="112">
        <f t="shared" si="58"/>
        <v>0</v>
      </c>
      <c r="AR82" s="112"/>
      <c r="AS82" s="112">
        <f>IF(I82="Gas",J82*V82,0)</f>
        <v>0</v>
      </c>
      <c r="AT82" s="112">
        <f>IF(K82="Gas",L82*V82,0)</f>
        <v>0</v>
      </c>
      <c r="AU82" s="112"/>
      <c r="AV82" s="112">
        <f t="shared" si="59"/>
        <v>0</v>
      </c>
      <c r="AW82" s="113">
        <f t="shared" si="60"/>
        <v>0</v>
      </c>
      <c r="AX82" s="112"/>
      <c r="AY82" s="112"/>
      <c r="AZ82" s="113"/>
      <c r="BA82" s="113"/>
      <c r="BB82" s="114">
        <f>VLOOKUP("Electricity",'Lookup references'!$C$3:$D$6,2,FALSE)*AR82</f>
        <v>0</v>
      </c>
      <c r="BC82" s="18">
        <f>VLOOKUP("Gas",'Lookup references'!$C$3:$D$6,2,FALSE)*AU82</f>
        <v>0</v>
      </c>
      <c r="BD82" s="18">
        <f>VLOOKUP("Petrol",'Lookup references'!$C$3:$D$6,2,FALSE)*AX82</f>
        <v>0</v>
      </c>
      <c r="BE82" s="18">
        <f>VLOOKUP("Diesel",'Lookup references'!$C$3:$D$6,2,FALSE)*BA82</f>
        <v>0</v>
      </c>
      <c r="BF82" s="18">
        <f>P82*V82</f>
        <v>0</v>
      </c>
      <c r="BG82" s="18">
        <f t="shared" si="61"/>
        <v>0</v>
      </c>
      <c r="BH82" s="18">
        <f t="shared" si="43"/>
        <v>0</v>
      </c>
      <c r="BI82" s="114">
        <f>BH82*V82</f>
        <v>0</v>
      </c>
      <c r="BJ82" s="114">
        <f t="shared" si="68"/>
        <v>0</v>
      </c>
      <c r="BK82" s="114">
        <f t="shared" si="69"/>
        <v>0</v>
      </c>
      <c r="BL82" s="114">
        <f t="shared" si="70"/>
        <v>0</v>
      </c>
      <c r="BM82" s="114">
        <f t="shared" si="71"/>
        <v>0</v>
      </c>
      <c r="BN82" s="114">
        <f t="shared" si="72"/>
        <v>0</v>
      </c>
      <c r="BO82" s="114">
        <f t="shared" si="44"/>
        <v>0</v>
      </c>
      <c r="BP82" s="119">
        <v>0.05</v>
      </c>
      <c r="BQ82" s="120">
        <f t="shared" si="45"/>
        <v>2.5000000000000001E-5</v>
      </c>
      <c r="BR82" s="120">
        <f t="shared" si="46"/>
        <v>5.0000000000000002E-5</v>
      </c>
      <c r="BS82" s="120">
        <f t="shared" si="47"/>
        <v>7.5000000000000007E-5</v>
      </c>
      <c r="BT82" s="120">
        <f t="shared" si="48"/>
        <v>1E-4</v>
      </c>
      <c r="BU82" s="120">
        <f t="shared" si="49"/>
        <v>1.25E-4</v>
      </c>
      <c r="BV82" s="120">
        <f t="shared" si="50"/>
        <v>3.7500000000000001E-4</v>
      </c>
    </row>
    <row r="83" spans="1:74" x14ac:dyDescent="0.2">
      <c r="A83" s="42">
        <v>76</v>
      </c>
      <c r="B83" s="43"/>
      <c r="C83" s="44"/>
      <c r="D83" s="169"/>
      <c r="E83" s="137"/>
      <c r="F83" s="138"/>
      <c r="G83" s="134"/>
      <c r="H83" s="166"/>
      <c r="I83" s="169"/>
      <c r="J83" s="139"/>
      <c r="K83" s="129"/>
      <c r="L83" s="139"/>
      <c r="M83" s="130"/>
      <c r="N83" s="67"/>
      <c r="O83" s="67"/>
      <c r="P83" s="59"/>
      <c r="Q83" s="109">
        <f t="shared" si="42"/>
        <v>0</v>
      </c>
      <c r="R83" s="110" t="str">
        <f>IFERROR((VLOOKUP(I83,'Lookup references'!$C$3:$E$6,3,FALSE)*J83)/1000,"")</f>
        <v/>
      </c>
      <c r="S83" s="110" t="str">
        <f>IFERROR((VLOOKUP(K83,'Lookup references'!$C$3:$E$6,3,FALSE)*L83)/1000,"")</f>
        <v/>
      </c>
      <c r="T83" s="111">
        <f t="shared" si="67"/>
        <v>0</v>
      </c>
      <c r="U83" s="170"/>
      <c r="V83" s="142"/>
      <c r="W83" s="139"/>
      <c r="X83" s="128"/>
      <c r="Y83" s="132"/>
      <c r="Z83" s="128"/>
      <c r="AA83" s="53"/>
      <c r="AB83" s="53"/>
      <c r="AC83" s="60"/>
      <c r="AD83" s="123">
        <f t="shared" ca="1" si="52"/>
        <v>43291</v>
      </c>
      <c r="AE83" s="124" t="str">
        <f ca="1">IF(AD83&gt;30,"Overdue","")</f>
        <v>Overdue</v>
      </c>
      <c r="AF83" s="123" t="e">
        <f>VLOOKUP(U83,'Lookup references'!$F$3:$I$8,4,FALSE)</f>
        <v>#N/A</v>
      </c>
      <c r="AG83" s="123">
        <f t="shared" ca="1" si="53"/>
        <v>1</v>
      </c>
      <c r="AH83" s="123">
        <f>IF(B83="",0,1)</f>
        <v>0</v>
      </c>
      <c r="AI83" s="123" t="str">
        <f>IF(Y83="Red",1,"")</f>
        <v/>
      </c>
      <c r="AJ83" s="123" t="str">
        <f>IF(U83="Complete",H83,"")</f>
        <v/>
      </c>
      <c r="AK83" s="123">
        <f>IF($I83="Electricity",J83,0)</f>
        <v>0</v>
      </c>
      <c r="AL83" s="123">
        <f t="shared" si="54"/>
        <v>0</v>
      </c>
      <c r="AM83" s="123">
        <f t="shared" si="55"/>
        <v>0</v>
      </c>
      <c r="AN83" s="123">
        <f t="shared" si="56"/>
        <v>0</v>
      </c>
      <c r="AO83" s="9">
        <f t="shared" si="57"/>
        <v>0</v>
      </c>
      <c r="AP83" s="112">
        <f>IF(I83="Electricity",J83*V83,0)</f>
        <v>0</v>
      </c>
      <c r="AQ83" s="112">
        <f t="shared" si="58"/>
        <v>0</v>
      </c>
      <c r="AR83" s="112"/>
      <c r="AS83" s="112">
        <f>IF(I83="Gas",J83*V83,0)</f>
        <v>0</v>
      </c>
      <c r="AT83" s="112">
        <f>IF(K83="Gas",L83*V83,0)</f>
        <v>0</v>
      </c>
      <c r="AU83" s="112"/>
      <c r="AV83" s="112">
        <f t="shared" si="59"/>
        <v>0</v>
      </c>
      <c r="AW83" s="113">
        <f t="shared" si="60"/>
        <v>0</v>
      </c>
      <c r="AX83" s="112"/>
      <c r="AY83" s="112"/>
      <c r="AZ83" s="113"/>
      <c r="BA83" s="113"/>
      <c r="BB83" s="114">
        <f>VLOOKUP("Electricity",'Lookup references'!$C$3:$D$6,2,FALSE)*AR83</f>
        <v>0</v>
      </c>
      <c r="BC83" s="18">
        <f>VLOOKUP("Gas",'Lookup references'!$C$3:$D$6,2,FALSE)*AU83</f>
        <v>0</v>
      </c>
      <c r="BD83" s="18">
        <f>VLOOKUP("Petrol",'Lookup references'!$C$3:$D$6,2,FALSE)*AX83</f>
        <v>0</v>
      </c>
      <c r="BE83" s="18">
        <f>VLOOKUP("Diesel",'Lookup references'!$C$3:$D$6,2,FALSE)*BA83</f>
        <v>0</v>
      </c>
      <c r="BF83" s="18">
        <f>P83*V83</f>
        <v>0</v>
      </c>
      <c r="BG83" s="18">
        <f t="shared" si="61"/>
        <v>0</v>
      </c>
      <c r="BH83" s="18">
        <f t="shared" si="43"/>
        <v>0</v>
      </c>
      <c r="BI83" s="114">
        <f>BH83*V83</f>
        <v>0</v>
      </c>
      <c r="BJ83" s="114">
        <f t="shared" si="68"/>
        <v>0</v>
      </c>
      <c r="BK83" s="114">
        <f t="shared" si="69"/>
        <v>0</v>
      </c>
      <c r="BL83" s="114">
        <f t="shared" si="70"/>
        <v>0</v>
      </c>
      <c r="BM83" s="114">
        <f t="shared" si="71"/>
        <v>0</v>
      </c>
      <c r="BN83" s="114">
        <f t="shared" si="72"/>
        <v>0</v>
      </c>
      <c r="BO83" s="114">
        <f t="shared" si="44"/>
        <v>0</v>
      </c>
      <c r="BP83" s="119">
        <v>0.05</v>
      </c>
      <c r="BQ83" s="120">
        <f t="shared" si="45"/>
        <v>2.5000000000000001E-5</v>
      </c>
      <c r="BR83" s="120">
        <f t="shared" si="46"/>
        <v>5.0000000000000002E-5</v>
      </c>
      <c r="BS83" s="120">
        <f t="shared" si="47"/>
        <v>7.5000000000000007E-5</v>
      </c>
      <c r="BT83" s="120">
        <f t="shared" si="48"/>
        <v>1E-4</v>
      </c>
      <c r="BU83" s="120">
        <f t="shared" si="49"/>
        <v>1.25E-4</v>
      </c>
      <c r="BV83" s="120">
        <f t="shared" si="50"/>
        <v>3.7500000000000001E-4</v>
      </c>
    </row>
    <row r="84" spans="1:74" x14ac:dyDescent="0.2">
      <c r="A84" s="42">
        <v>77</v>
      </c>
      <c r="B84" s="43"/>
      <c r="C84" s="44"/>
      <c r="D84" s="169"/>
      <c r="E84" s="137"/>
      <c r="F84" s="138"/>
      <c r="G84" s="134"/>
      <c r="H84" s="166"/>
      <c r="I84" s="169"/>
      <c r="J84" s="139"/>
      <c r="K84" s="129"/>
      <c r="L84" s="139"/>
      <c r="M84" s="130"/>
      <c r="N84" s="67"/>
      <c r="O84" s="67"/>
      <c r="P84" s="59"/>
      <c r="Q84" s="109">
        <f t="shared" si="42"/>
        <v>0</v>
      </c>
      <c r="R84" s="110" t="str">
        <f>IFERROR((VLOOKUP(I84,'Lookup references'!$C$3:$E$6,3,FALSE)*J84)/1000,"")</f>
        <v/>
      </c>
      <c r="S84" s="110" t="str">
        <f>IFERROR((VLOOKUP(K84,'Lookup references'!$C$3:$E$6,3,FALSE)*L84)/1000,"")</f>
        <v/>
      </c>
      <c r="T84" s="111">
        <f t="shared" si="67"/>
        <v>0</v>
      </c>
      <c r="U84" s="170"/>
      <c r="V84" s="142"/>
      <c r="W84" s="139"/>
      <c r="X84" s="128"/>
      <c r="Y84" s="132"/>
      <c r="Z84" s="128"/>
      <c r="AA84" s="53"/>
      <c r="AB84" s="53"/>
      <c r="AC84" s="60"/>
      <c r="AD84" s="123">
        <f t="shared" ca="1" si="52"/>
        <v>43291</v>
      </c>
      <c r="AE84" s="124" t="str">
        <f ca="1">IF(AD84&gt;30,"Overdue","")</f>
        <v>Overdue</v>
      </c>
      <c r="AF84" s="123" t="e">
        <f>VLOOKUP(U84,'Lookup references'!$F$3:$I$8,4,FALSE)</f>
        <v>#N/A</v>
      </c>
      <c r="AG84" s="123">
        <f t="shared" ca="1" si="53"/>
        <v>1</v>
      </c>
      <c r="AH84" s="123">
        <f>IF(B84="",0,1)</f>
        <v>0</v>
      </c>
      <c r="AI84" s="123" t="str">
        <f>IF(Y84="Red",1,"")</f>
        <v/>
      </c>
      <c r="AJ84" s="123" t="str">
        <f>IF(U84="Complete",H84,"")</f>
        <v/>
      </c>
      <c r="AK84" s="123">
        <f>IF($I84="Electricity",J84,0)</f>
        <v>0</v>
      </c>
      <c r="AL84" s="123">
        <f t="shared" si="54"/>
        <v>0</v>
      </c>
      <c r="AM84" s="123">
        <f t="shared" si="55"/>
        <v>0</v>
      </c>
      <c r="AN84" s="123">
        <f t="shared" si="56"/>
        <v>0</v>
      </c>
      <c r="AO84" s="9">
        <f t="shared" si="57"/>
        <v>0</v>
      </c>
      <c r="AP84" s="112">
        <f>IF(I84="Electricity",J84*V84,0)</f>
        <v>0</v>
      </c>
      <c r="AQ84" s="112">
        <f t="shared" si="58"/>
        <v>0</v>
      </c>
      <c r="AR84" s="112"/>
      <c r="AS84" s="112">
        <f>IF(I84="Gas",J84*V84,0)</f>
        <v>0</v>
      </c>
      <c r="AT84" s="112">
        <f>IF(K84="Gas",L84*V84,0)</f>
        <v>0</v>
      </c>
      <c r="AU84" s="112"/>
      <c r="AV84" s="112">
        <f t="shared" si="59"/>
        <v>0</v>
      </c>
      <c r="AW84" s="113">
        <f t="shared" si="60"/>
        <v>0</v>
      </c>
      <c r="AX84" s="112"/>
      <c r="AY84" s="112"/>
      <c r="AZ84" s="113"/>
      <c r="BA84" s="113"/>
      <c r="BB84" s="114">
        <f>VLOOKUP("Electricity",'Lookup references'!$C$3:$D$6,2,FALSE)*AR84</f>
        <v>0</v>
      </c>
      <c r="BC84" s="18">
        <f>VLOOKUP("Gas",'Lookup references'!$C$3:$D$6,2,FALSE)*AU84</f>
        <v>0</v>
      </c>
      <c r="BD84" s="18">
        <f>VLOOKUP("Petrol",'Lookup references'!$C$3:$D$6,2,FALSE)*AX84</f>
        <v>0</v>
      </c>
      <c r="BE84" s="18">
        <f>VLOOKUP("Diesel",'Lookup references'!$C$3:$D$6,2,FALSE)*BA84</f>
        <v>0</v>
      </c>
      <c r="BF84" s="18">
        <f>P84*V84</f>
        <v>0</v>
      </c>
      <c r="BG84" s="18">
        <f t="shared" si="61"/>
        <v>0</v>
      </c>
      <c r="BH84" s="18">
        <f t="shared" si="43"/>
        <v>0</v>
      </c>
      <c r="BI84" s="114">
        <f>BH84*V84</f>
        <v>0</v>
      </c>
      <c r="BJ84" s="114">
        <f t="shared" si="68"/>
        <v>0</v>
      </c>
      <c r="BK84" s="114">
        <f t="shared" si="69"/>
        <v>0</v>
      </c>
      <c r="BL84" s="114">
        <f t="shared" si="70"/>
        <v>0</v>
      </c>
      <c r="BM84" s="114">
        <f t="shared" si="71"/>
        <v>0</v>
      </c>
      <c r="BN84" s="114">
        <f t="shared" si="72"/>
        <v>0</v>
      </c>
      <c r="BO84" s="114">
        <f t="shared" si="44"/>
        <v>0</v>
      </c>
      <c r="BP84" s="119">
        <v>0.05</v>
      </c>
      <c r="BQ84" s="120">
        <f t="shared" si="45"/>
        <v>2.5000000000000001E-5</v>
      </c>
      <c r="BR84" s="120">
        <f t="shared" si="46"/>
        <v>5.0000000000000002E-5</v>
      </c>
      <c r="BS84" s="120">
        <f t="shared" si="47"/>
        <v>7.5000000000000007E-5</v>
      </c>
      <c r="BT84" s="120">
        <f t="shared" si="48"/>
        <v>1E-4</v>
      </c>
      <c r="BU84" s="120">
        <f t="shared" si="49"/>
        <v>1.25E-4</v>
      </c>
      <c r="BV84" s="120">
        <f t="shared" si="50"/>
        <v>3.7500000000000001E-4</v>
      </c>
    </row>
    <row r="85" spans="1:74" x14ac:dyDescent="0.2">
      <c r="A85" s="42">
        <v>78</v>
      </c>
      <c r="B85" s="43"/>
      <c r="C85" s="44"/>
      <c r="D85" s="169"/>
      <c r="E85" s="137"/>
      <c r="F85" s="138"/>
      <c r="G85" s="134"/>
      <c r="H85" s="166"/>
      <c r="I85" s="169"/>
      <c r="J85" s="139"/>
      <c r="K85" s="129"/>
      <c r="L85" s="139"/>
      <c r="M85" s="130"/>
      <c r="N85" s="67"/>
      <c r="O85" s="67"/>
      <c r="P85" s="59"/>
      <c r="Q85" s="109">
        <f t="shared" si="42"/>
        <v>0</v>
      </c>
      <c r="R85" s="110" t="str">
        <f>IFERROR((VLOOKUP(I85,'Lookup references'!$C$3:$E$6,3,FALSE)*J85)/1000,"")</f>
        <v/>
      </c>
      <c r="S85" s="110" t="str">
        <f>IFERROR((VLOOKUP(K85,'Lookup references'!$C$3:$E$6,3,FALSE)*L85)/1000,"")</f>
        <v/>
      </c>
      <c r="T85" s="111">
        <f t="shared" si="67"/>
        <v>0</v>
      </c>
      <c r="U85" s="170"/>
      <c r="V85" s="142"/>
      <c r="W85" s="139"/>
      <c r="X85" s="128"/>
      <c r="Y85" s="132"/>
      <c r="Z85" s="128"/>
      <c r="AA85" s="53"/>
      <c r="AB85" s="53"/>
      <c r="AC85" s="60"/>
      <c r="AD85" s="123">
        <f t="shared" ca="1" si="52"/>
        <v>43291</v>
      </c>
      <c r="AE85" s="124" t="str">
        <f ca="1">IF(AD85&gt;30,"Overdue","")</f>
        <v>Overdue</v>
      </c>
      <c r="AF85" s="123" t="e">
        <f>VLOOKUP(U85,'Lookup references'!$F$3:$I$8,4,FALSE)</f>
        <v>#N/A</v>
      </c>
      <c r="AG85" s="123">
        <f t="shared" ca="1" si="53"/>
        <v>1</v>
      </c>
      <c r="AH85" s="123">
        <f>IF(B85="",0,1)</f>
        <v>0</v>
      </c>
      <c r="AI85" s="123" t="str">
        <f>IF(Y85="Red",1,"")</f>
        <v/>
      </c>
      <c r="AJ85" s="123" t="str">
        <f>IF(U85="Complete",H85,"")</f>
        <v/>
      </c>
      <c r="AK85" s="123">
        <f>IF($I85="Electricity",J85,0)</f>
        <v>0</v>
      </c>
      <c r="AL85" s="123">
        <f t="shared" si="54"/>
        <v>0</v>
      </c>
      <c r="AM85" s="123">
        <f t="shared" si="55"/>
        <v>0</v>
      </c>
      <c r="AN85" s="123">
        <f t="shared" si="56"/>
        <v>0</v>
      </c>
      <c r="AO85" s="9">
        <f t="shared" si="57"/>
        <v>0</v>
      </c>
      <c r="AP85" s="112">
        <f>IF(I85="Electricity",J85*V85,0)</f>
        <v>0</v>
      </c>
      <c r="AQ85" s="112">
        <f t="shared" si="58"/>
        <v>0</v>
      </c>
      <c r="AR85" s="112"/>
      <c r="AS85" s="112">
        <f>IF(I85="Gas",J85*V85,0)</f>
        <v>0</v>
      </c>
      <c r="AT85" s="112">
        <f>IF(K85="Gas",L85*V85,0)</f>
        <v>0</v>
      </c>
      <c r="AU85" s="112"/>
      <c r="AV85" s="112">
        <f t="shared" si="59"/>
        <v>0</v>
      </c>
      <c r="AW85" s="113">
        <f t="shared" si="60"/>
        <v>0</v>
      </c>
      <c r="AX85" s="112"/>
      <c r="AY85" s="112"/>
      <c r="AZ85" s="113"/>
      <c r="BA85" s="113"/>
      <c r="BB85" s="114">
        <f>VLOOKUP("Electricity",'Lookup references'!$C$3:$D$6,2,FALSE)*AR85</f>
        <v>0</v>
      </c>
      <c r="BC85" s="18">
        <f>VLOOKUP("Gas",'Lookup references'!$C$3:$D$6,2,FALSE)*AU85</f>
        <v>0</v>
      </c>
      <c r="BD85" s="18">
        <f>VLOOKUP("Petrol",'Lookup references'!$C$3:$D$6,2,FALSE)*AX85</f>
        <v>0</v>
      </c>
      <c r="BE85" s="18">
        <f>VLOOKUP("Diesel",'Lookup references'!$C$3:$D$6,2,FALSE)*BA85</f>
        <v>0</v>
      </c>
      <c r="BF85" s="18">
        <f>P85*V85</f>
        <v>0</v>
      </c>
      <c r="BG85" s="18">
        <f t="shared" si="61"/>
        <v>0</v>
      </c>
      <c r="BH85" s="18">
        <f t="shared" si="43"/>
        <v>0</v>
      </c>
      <c r="BI85" s="114">
        <f>BH85*V85</f>
        <v>0</v>
      </c>
      <c r="BJ85" s="114">
        <f t="shared" si="68"/>
        <v>0</v>
      </c>
      <c r="BK85" s="114">
        <f t="shared" si="69"/>
        <v>0</v>
      </c>
      <c r="BL85" s="114">
        <f t="shared" si="70"/>
        <v>0</v>
      </c>
      <c r="BM85" s="114">
        <f t="shared" si="71"/>
        <v>0</v>
      </c>
      <c r="BN85" s="114">
        <f t="shared" si="72"/>
        <v>0</v>
      </c>
      <c r="BO85" s="114">
        <f t="shared" si="44"/>
        <v>0</v>
      </c>
      <c r="BP85" s="119">
        <v>0.05</v>
      </c>
      <c r="BQ85" s="120">
        <f t="shared" si="45"/>
        <v>2.5000000000000001E-5</v>
      </c>
      <c r="BR85" s="120">
        <f t="shared" si="46"/>
        <v>5.0000000000000002E-5</v>
      </c>
      <c r="BS85" s="120">
        <f t="shared" si="47"/>
        <v>7.5000000000000007E-5</v>
      </c>
      <c r="BT85" s="120">
        <f t="shared" si="48"/>
        <v>1E-4</v>
      </c>
      <c r="BU85" s="120">
        <f t="shared" si="49"/>
        <v>1.25E-4</v>
      </c>
      <c r="BV85" s="120">
        <f t="shared" si="50"/>
        <v>3.7500000000000001E-4</v>
      </c>
    </row>
    <row r="86" spans="1:74" x14ac:dyDescent="0.2">
      <c r="A86" s="42">
        <v>79</v>
      </c>
      <c r="B86" s="43"/>
      <c r="C86" s="44"/>
      <c r="D86" s="169"/>
      <c r="E86" s="137"/>
      <c r="F86" s="138"/>
      <c r="G86" s="134"/>
      <c r="H86" s="166"/>
      <c r="I86" s="169"/>
      <c r="J86" s="139"/>
      <c r="K86" s="129"/>
      <c r="L86" s="139"/>
      <c r="M86" s="130"/>
      <c r="N86" s="67"/>
      <c r="O86" s="67"/>
      <c r="P86" s="59"/>
      <c r="Q86" s="109">
        <f t="shared" si="42"/>
        <v>0</v>
      </c>
      <c r="R86" s="110" t="str">
        <f>IFERROR((VLOOKUP(I86,'Lookup references'!$C$3:$E$6,3,FALSE)*J86)/1000,"")</f>
        <v/>
      </c>
      <c r="S86" s="110" t="str">
        <f>IFERROR((VLOOKUP(K86,'Lookup references'!$C$3:$E$6,3,FALSE)*L86)/1000,"")</f>
        <v/>
      </c>
      <c r="T86" s="111">
        <f t="shared" si="67"/>
        <v>0</v>
      </c>
      <c r="U86" s="170"/>
      <c r="V86" s="142"/>
      <c r="W86" s="139"/>
      <c r="X86" s="128"/>
      <c r="Y86" s="132"/>
      <c r="Z86" s="128"/>
      <c r="AA86" s="53"/>
      <c r="AB86" s="53"/>
      <c r="AC86" s="60"/>
      <c r="AD86" s="123">
        <f t="shared" ca="1" si="52"/>
        <v>43291</v>
      </c>
      <c r="AE86" s="124" t="str">
        <f ca="1">IF(AD86&gt;30,"Overdue","")</f>
        <v>Overdue</v>
      </c>
      <c r="AF86" s="123" t="e">
        <f>VLOOKUP(U86,'Lookup references'!$F$3:$I$8,4,FALSE)</f>
        <v>#N/A</v>
      </c>
      <c r="AG86" s="123">
        <f t="shared" ca="1" si="53"/>
        <v>1</v>
      </c>
      <c r="AH86" s="123">
        <f>IF(B86="",0,1)</f>
        <v>0</v>
      </c>
      <c r="AI86" s="123" t="str">
        <f>IF(Y86="Red",1,"")</f>
        <v/>
      </c>
      <c r="AJ86" s="123" t="str">
        <f>IF(U86="Complete",H86,"")</f>
        <v/>
      </c>
      <c r="AK86" s="123">
        <f>IF($I86="Electricity",J86,0)</f>
        <v>0</v>
      </c>
      <c r="AL86" s="123">
        <f t="shared" si="54"/>
        <v>0</v>
      </c>
      <c r="AM86" s="123">
        <f t="shared" si="55"/>
        <v>0</v>
      </c>
      <c r="AN86" s="123">
        <f t="shared" si="56"/>
        <v>0</v>
      </c>
      <c r="AO86" s="9">
        <f t="shared" si="57"/>
        <v>0</v>
      </c>
      <c r="AP86" s="112">
        <f>IF(I86="Electricity",J86*V86,0)</f>
        <v>0</v>
      </c>
      <c r="AQ86" s="112">
        <f t="shared" si="58"/>
        <v>0</v>
      </c>
      <c r="AR86" s="112"/>
      <c r="AS86" s="112">
        <f>IF(I86="Gas",J86*V86,0)</f>
        <v>0</v>
      </c>
      <c r="AT86" s="112">
        <f>IF(K86="Gas",L86*V86,0)</f>
        <v>0</v>
      </c>
      <c r="AU86" s="112"/>
      <c r="AV86" s="112">
        <f t="shared" si="59"/>
        <v>0</v>
      </c>
      <c r="AW86" s="113">
        <f t="shared" si="60"/>
        <v>0</v>
      </c>
      <c r="AX86" s="112"/>
      <c r="AY86" s="112"/>
      <c r="AZ86" s="113"/>
      <c r="BA86" s="113"/>
      <c r="BB86" s="114">
        <f>VLOOKUP("Electricity",'Lookup references'!$C$3:$D$6,2,FALSE)*AR86</f>
        <v>0</v>
      </c>
      <c r="BC86" s="18">
        <f>VLOOKUP("Gas",'Lookup references'!$C$3:$D$6,2,FALSE)*AU86</f>
        <v>0</v>
      </c>
      <c r="BD86" s="18">
        <f>VLOOKUP("Petrol",'Lookup references'!$C$3:$D$6,2,FALSE)*AX86</f>
        <v>0</v>
      </c>
      <c r="BE86" s="18">
        <f>VLOOKUP("Diesel",'Lookup references'!$C$3:$D$6,2,FALSE)*BA86</f>
        <v>0</v>
      </c>
      <c r="BF86" s="18">
        <f>P86*V86</f>
        <v>0</v>
      </c>
      <c r="BG86" s="18">
        <f t="shared" si="61"/>
        <v>0</v>
      </c>
      <c r="BH86" s="18">
        <f t="shared" si="43"/>
        <v>0</v>
      </c>
      <c r="BI86" s="114">
        <f>BH86*V86</f>
        <v>0</v>
      </c>
      <c r="BJ86" s="114">
        <f t="shared" si="68"/>
        <v>0</v>
      </c>
      <c r="BK86" s="114">
        <f t="shared" si="69"/>
        <v>0</v>
      </c>
      <c r="BL86" s="114">
        <f t="shared" si="70"/>
        <v>0</v>
      </c>
      <c r="BM86" s="114">
        <f t="shared" si="71"/>
        <v>0</v>
      </c>
      <c r="BN86" s="114">
        <f t="shared" si="72"/>
        <v>0</v>
      </c>
      <c r="BO86" s="114">
        <f t="shared" si="44"/>
        <v>0</v>
      </c>
      <c r="BP86" s="119">
        <v>0.05</v>
      </c>
      <c r="BQ86" s="120">
        <f t="shared" si="45"/>
        <v>2.5000000000000001E-5</v>
      </c>
      <c r="BR86" s="120">
        <f t="shared" si="46"/>
        <v>5.0000000000000002E-5</v>
      </c>
      <c r="BS86" s="120">
        <f t="shared" si="47"/>
        <v>7.5000000000000007E-5</v>
      </c>
      <c r="BT86" s="120">
        <f t="shared" si="48"/>
        <v>1E-4</v>
      </c>
      <c r="BU86" s="120">
        <f t="shared" si="49"/>
        <v>1.25E-4</v>
      </c>
      <c r="BV86" s="120">
        <f t="shared" si="50"/>
        <v>3.7500000000000001E-4</v>
      </c>
    </row>
    <row r="87" spans="1:74" x14ac:dyDescent="0.2">
      <c r="A87" s="42">
        <v>80</v>
      </c>
      <c r="B87" s="43"/>
      <c r="C87" s="44"/>
      <c r="D87" s="169"/>
      <c r="E87" s="137"/>
      <c r="F87" s="138"/>
      <c r="G87" s="134"/>
      <c r="H87" s="166"/>
      <c r="I87" s="169"/>
      <c r="J87" s="139"/>
      <c r="K87" s="129"/>
      <c r="L87" s="139"/>
      <c r="M87" s="130"/>
      <c r="N87" s="67"/>
      <c r="O87" s="67"/>
      <c r="P87" s="59"/>
      <c r="Q87" s="109">
        <f t="shared" si="42"/>
        <v>0</v>
      </c>
      <c r="R87" s="110" t="str">
        <f>IFERROR((VLOOKUP(I87,'Lookup references'!$C$3:$E$6,3,FALSE)*J87)/1000,"")</f>
        <v/>
      </c>
      <c r="S87" s="110" t="str">
        <f>IFERROR((VLOOKUP(K87,'Lookup references'!$C$3:$E$6,3,FALSE)*L87)/1000,"")</f>
        <v/>
      </c>
      <c r="T87" s="111">
        <f t="shared" si="67"/>
        <v>0</v>
      </c>
      <c r="U87" s="170"/>
      <c r="V87" s="142"/>
      <c r="W87" s="139"/>
      <c r="X87" s="128"/>
      <c r="Y87" s="132"/>
      <c r="Z87" s="128"/>
      <c r="AA87" s="53"/>
      <c r="AB87" s="53"/>
      <c r="AC87" s="60"/>
      <c r="AD87" s="123">
        <f t="shared" ca="1" si="52"/>
        <v>43291</v>
      </c>
      <c r="AE87" s="124" t="str">
        <f ca="1">IF(AD87&gt;30,"Overdue","")</f>
        <v>Overdue</v>
      </c>
      <c r="AF87" s="123" t="e">
        <f>VLOOKUP(U87,'Lookup references'!$F$3:$I$8,4,FALSE)</f>
        <v>#N/A</v>
      </c>
      <c r="AG87" s="123">
        <f t="shared" ca="1" si="53"/>
        <v>1</v>
      </c>
      <c r="AH87" s="123">
        <f>IF(B87="",0,1)</f>
        <v>0</v>
      </c>
      <c r="AI87" s="123" t="str">
        <f>IF(Y87="Red",1,"")</f>
        <v/>
      </c>
      <c r="AJ87" s="123" t="str">
        <f>IF(U87="Complete",H87,"")</f>
        <v/>
      </c>
      <c r="AK87" s="123">
        <f>IF($I87="Electricity",J87,0)</f>
        <v>0</v>
      </c>
      <c r="AL87" s="123">
        <f t="shared" si="54"/>
        <v>0</v>
      </c>
      <c r="AM87" s="123">
        <f t="shared" si="55"/>
        <v>0</v>
      </c>
      <c r="AN87" s="123">
        <f t="shared" si="56"/>
        <v>0</v>
      </c>
      <c r="AO87" s="9">
        <f t="shared" si="57"/>
        <v>0</v>
      </c>
      <c r="AP87" s="112">
        <f>IF(I87="Electricity",J87*V87,0)</f>
        <v>0</v>
      </c>
      <c r="AQ87" s="112">
        <f t="shared" si="58"/>
        <v>0</v>
      </c>
      <c r="AR87" s="112"/>
      <c r="AS87" s="112">
        <f>IF(I87="Gas",J87*V87,0)</f>
        <v>0</v>
      </c>
      <c r="AT87" s="112">
        <f>IF(K87="Gas",L87*V87,0)</f>
        <v>0</v>
      </c>
      <c r="AU87" s="112"/>
      <c r="AV87" s="112">
        <f t="shared" si="59"/>
        <v>0</v>
      </c>
      <c r="AW87" s="113">
        <f t="shared" si="60"/>
        <v>0</v>
      </c>
      <c r="AX87" s="112"/>
      <c r="AY87" s="112"/>
      <c r="AZ87" s="113"/>
      <c r="BA87" s="113"/>
      <c r="BB87" s="114">
        <f>VLOOKUP("Electricity",'Lookup references'!$C$3:$D$6,2,FALSE)*AR87</f>
        <v>0</v>
      </c>
      <c r="BC87" s="18">
        <f>VLOOKUP("Gas",'Lookup references'!$C$3:$D$6,2,FALSE)*AU87</f>
        <v>0</v>
      </c>
      <c r="BD87" s="18">
        <f>VLOOKUP("Petrol",'Lookup references'!$C$3:$D$6,2,FALSE)*AX87</f>
        <v>0</v>
      </c>
      <c r="BE87" s="18">
        <f>VLOOKUP("Diesel",'Lookup references'!$C$3:$D$6,2,FALSE)*BA87</f>
        <v>0</v>
      </c>
      <c r="BF87" s="18">
        <f>P87*V87</f>
        <v>0</v>
      </c>
      <c r="BG87" s="18">
        <f t="shared" si="61"/>
        <v>0</v>
      </c>
      <c r="BH87" s="18">
        <f t="shared" si="43"/>
        <v>0</v>
      </c>
      <c r="BI87" s="114">
        <f>BH87*V87</f>
        <v>0</v>
      </c>
      <c r="BJ87" s="114">
        <f t="shared" si="68"/>
        <v>0</v>
      </c>
      <c r="BK87" s="114">
        <f t="shared" si="69"/>
        <v>0</v>
      </c>
      <c r="BL87" s="114">
        <f t="shared" si="70"/>
        <v>0</v>
      </c>
      <c r="BM87" s="114">
        <f t="shared" si="71"/>
        <v>0</v>
      </c>
      <c r="BN87" s="114">
        <f t="shared" si="72"/>
        <v>0</v>
      </c>
      <c r="BO87" s="114">
        <f t="shared" si="44"/>
        <v>0</v>
      </c>
      <c r="BP87" s="119">
        <v>0.05</v>
      </c>
      <c r="BQ87" s="120">
        <f t="shared" si="45"/>
        <v>2.5000000000000001E-5</v>
      </c>
      <c r="BR87" s="120">
        <f t="shared" si="46"/>
        <v>5.0000000000000002E-5</v>
      </c>
      <c r="BS87" s="120">
        <f t="shared" si="47"/>
        <v>7.5000000000000007E-5</v>
      </c>
      <c r="BT87" s="120">
        <f t="shared" si="48"/>
        <v>1E-4</v>
      </c>
      <c r="BU87" s="120">
        <f t="shared" si="49"/>
        <v>1.25E-4</v>
      </c>
      <c r="BV87" s="120">
        <f t="shared" si="50"/>
        <v>3.7500000000000001E-4</v>
      </c>
    </row>
    <row r="88" spans="1:74" x14ac:dyDescent="0.2">
      <c r="A88" s="42">
        <v>81</v>
      </c>
      <c r="B88" s="43"/>
      <c r="C88" s="44"/>
      <c r="D88" s="169"/>
      <c r="E88" s="137"/>
      <c r="F88" s="138"/>
      <c r="G88" s="134"/>
      <c r="H88" s="166"/>
      <c r="I88" s="169"/>
      <c r="J88" s="139"/>
      <c r="K88" s="129"/>
      <c r="L88" s="139"/>
      <c r="M88" s="130"/>
      <c r="N88" s="67" t="str">
        <f>IFERROR((VLOOKUP(I88,'Lookup references'!$C$3:$D$6,2,FALSE)*J88),"")</f>
        <v/>
      </c>
      <c r="O88" s="67" t="str">
        <f>IFERROR((VLOOKUP(K88,'Lookup references'!$C$3:$D$6,2,FALSE)*L88),"")</f>
        <v/>
      </c>
      <c r="P88" s="59">
        <v>0</v>
      </c>
      <c r="Q88" s="109">
        <f t="shared" si="42"/>
        <v>0</v>
      </c>
      <c r="R88" s="110" t="str">
        <f>IFERROR((VLOOKUP(I88,'Lookup references'!$C$3:$E$6,3,FALSE)*J88)/1000,"")</f>
        <v/>
      </c>
      <c r="S88" s="110" t="str">
        <f>IFERROR((VLOOKUP(K88,'Lookup references'!$C$3:$E$6,3,FALSE)*L88)/1000,"")</f>
        <v/>
      </c>
      <c r="T88" s="111">
        <f t="shared" si="67"/>
        <v>0</v>
      </c>
      <c r="U88" s="170"/>
      <c r="V88" s="142"/>
      <c r="W88" s="139"/>
      <c r="X88" s="128"/>
      <c r="Y88" s="132"/>
      <c r="Z88" s="128"/>
      <c r="AA88" s="53"/>
      <c r="AB88" s="53"/>
      <c r="AC88" s="60"/>
      <c r="AD88" s="123">
        <f t="shared" ca="1" si="52"/>
        <v>43291</v>
      </c>
      <c r="AE88" s="124" t="str">
        <f ca="1">IF(AD88&gt;30,"Overdue","")</f>
        <v>Overdue</v>
      </c>
      <c r="AF88" s="123" t="e">
        <f>VLOOKUP(U88,'Lookup references'!$F$3:$I$8,4,FALSE)</f>
        <v>#N/A</v>
      </c>
      <c r="AG88" s="123">
        <f t="shared" ca="1" si="53"/>
        <v>1</v>
      </c>
      <c r="AH88" s="123">
        <f>IF(B88="",0,1)</f>
        <v>0</v>
      </c>
      <c r="AI88" s="123" t="str">
        <f>IF(Y88="Red",1,"")</f>
        <v/>
      </c>
      <c r="AJ88" s="123" t="str">
        <f>IF(U88="Complete",H88,"")</f>
        <v/>
      </c>
      <c r="AK88" s="123">
        <f>IF($I88="Electricity",J88,0)</f>
        <v>0</v>
      </c>
      <c r="AL88" s="123">
        <f t="shared" si="54"/>
        <v>0</v>
      </c>
      <c r="AM88" s="123">
        <f t="shared" si="55"/>
        <v>0</v>
      </c>
      <c r="AN88" s="123">
        <f t="shared" si="56"/>
        <v>0</v>
      </c>
      <c r="AO88" s="9">
        <f t="shared" si="57"/>
        <v>0</v>
      </c>
      <c r="AP88" s="112">
        <f>IF(I88="Electricity",J88*V88,0)</f>
        <v>0</v>
      </c>
      <c r="AQ88" s="112">
        <f t="shared" si="58"/>
        <v>0</v>
      </c>
      <c r="AR88" s="112"/>
      <c r="AS88" s="112">
        <f>IF(I88="Gas",J88*V88,0)</f>
        <v>0</v>
      </c>
      <c r="AT88" s="112">
        <f>IF(K88="Gas",L88*V88,0)</f>
        <v>0</v>
      </c>
      <c r="AU88" s="112"/>
      <c r="AV88" s="112">
        <f t="shared" si="59"/>
        <v>0</v>
      </c>
      <c r="AW88" s="113">
        <f t="shared" si="60"/>
        <v>0</v>
      </c>
      <c r="AX88" s="112"/>
      <c r="AY88" s="112"/>
      <c r="AZ88" s="113"/>
      <c r="BA88" s="113"/>
      <c r="BB88" s="114">
        <f>VLOOKUP("Electricity",'Lookup references'!$C$3:$D$6,2,FALSE)*AR88</f>
        <v>0</v>
      </c>
      <c r="BC88" s="18">
        <f>VLOOKUP("Gas",'Lookup references'!$C$3:$D$6,2,FALSE)*AU88</f>
        <v>0</v>
      </c>
      <c r="BD88" s="18">
        <f>VLOOKUP("Petrol",'Lookup references'!$C$3:$D$6,2,FALSE)*AX88</f>
        <v>0</v>
      </c>
      <c r="BE88" s="18">
        <f>VLOOKUP("Diesel",'Lookup references'!$C$3:$D$6,2,FALSE)*BA88</f>
        <v>0</v>
      </c>
      <c r="BF88" s="18">
        <f>P88*V88</f>
        <v>0</v>
      </c>
      <c r="BG88" s="18">
        <f t="shared" si="61"/>
        <v>0</v>
      </c>
      <c r="BH88" s="18">
        <f t="shared" si="43"/>
        <v>0</v>
      </c>
      <c r="BI88" s="114">
        <f>BH88*V88</f>
        <v>0</v>
      </c>
      <c r="BJ88" s="114">
        <f t="shared" si="68"/>
        <v>0</v>
      </c>
      <c r="BK88" s="114">
        <f t="shared" si="69"/>
        <v>0</v>
      </c>
      <c r="BL88" s="114">
        <f t="shared" si="70"/>
        <v>0</v>
      </c>
      <c r="BM88" s="114">
        <f t="shared" si="71"/>
        <v>0</v>
      </c>
      <c r="BN88" s="114">
        <f t="shared" si="72"/>
        <v>0</v>
      </c>
      <c r="BO88" s="114">
        <f t="shared" si="44"/>
        <v>0</v>
      </c>
      <c r="BP88" s="119">
        <v>0.05</v>
      </c>
      <c r="BQ88" s="120">
        <f t="shared" si="45"/>
        <v>2.5000000000000001E-5</v>
      </c>
      <c r="BR88" s="120">
        <f t="shared" si="46"/>
        <v>5.0000000000000002E-5</v>
      </c>
      <c r="BS88" s="120">
        <f t="shared" si="47"/>
        <v>7.5000000000000007E-5</v>
      </c>
      <c r="BT88" s="120">
        <f t="shared" si="48"/>
        <v>1E-4</v>
      </c>
      <c r="BU88" s="120">
        <f t="shared" si="49"/>
        <v>1.25E-4</v>
      </c>
      <c r="BV88" s="120">
        <f t="shared" si="50"/>
        <v>3.7500000000000001E-4</v>
      </c>
    </row>
    <row r="89" spans="1:74" x14ac:dyDescent="0.2">
      <c r="A89" s="42">
        <v>82</v>
      </c>
      <c r="B89" s="43"/>
      <c r="C89" s="44"/>
      <c r="D89" s="169"/>
      <c r="E89" s="137"/>
      <c r="F89" s="138"/>
      <c r="G89" s="134"/>
      <c r="H89" s="166"/>
      <c r="I89" s="169"/>
      <c r="J89" s="139"/>
      <c r="K89" s="129"/>
      <c r="L89" s="139"/>
      <c r="M89" s="130"/>
      <c r="N89" s="67" t="str">
        <f>IFERROR((VLOOKUP(I89,'Lookup references'!$C$3:$D$6,2,FALSE)*J89),"")</f>
        <v/>
      </c>
      <c r="O89" s="67" t="str">
        <f>IFERROR((VLOOKUP(K89,'Lookup references'!$C$3:$D$6,2,FALSE)*L89),"")</f>
        <v/>
      </c>
      <c r="P89" s="59">
        <v>0</v>
      </c>
      <c r="Q89" s="109">
        <f t="shared" si="42"/>
        <v>0</v>
      </c>
      <c r="R89" s="110" t="str">
        <f>IFERROR((VLOOKUP(I89,'Lookup references'!$C$3:$E$6,3,FALSE)*J89)/1000,"")</f>
        <v/>
      </c>
      <c r="S89" s="110" t="str">
        <f>IFERROR((VLOOKUP(K89,'Lookup references'!$C$3:$E$6,3,FALSE)*L89)/1000,"")</f>
        <v/>
      </c>
      <c r="T89" s="111">
        <f t="shared" si="67"/>
        <v>0</v>
      </c>
      <c r="U89" s="170"/>
      <c r="V89" s="142"/>
      <c r="W89" s="139"/>
      <c r="X89" s="128"/>
      <c r="Y89" s="132"/>
      <c r="Z89" s="128"/>
      <c r="AA89" s="53"/>
      <c r="AB89" s="53"/>
      <c r="AC89" s="60"/>
      <c r="AD89" s="123">
        <f t="shared" ca="1" si="52"/>
        <v>43291</v>
      </c>
      <c r="AE89" s="124" t="str">
        <f ca="1">IF(AD89&gt;30,"Overdue","")</f>
        <v>Overdue</v>
      </c>
      <c r="AF89" s="123" t="e">
        <f>VLOOKUP(U89,'Lookup references'!$F$3:$I$8,4,FALSE)</f>
        <v>#N/A</v>
      </c>
      <c r="AG89" s="123">
        <f t="shared" ca="1" si="53"/>
        <v>1</v>
      </c>
      <c r="AH89" s="123">
        <f>IF(B89="",0,1)</f>
        <v>0</v>
      </c>
      <c r="AI89" s="123" t="str">
        <f>IF(Y89="Red",1,"")</f>
        <v/>
      </c>
      <c r="AJ89" s="123" t="str">
        <f>IF(U89="Complete",H89,"")</f>
        <v/>
      </c>
      <c r="AK89" s="123">
        <f>IF($I89="Electricity",J89,0)</f>
        <v>0</v>
      </c>
      <c r="AL89" s="123">
        <f t="shared" si="54"/>
        <v>0</v>
      </c>
      <c r="AM89" s="123">
        <f t="shared" si="55"/>
        <v>0</v>
      </c>
      <c r="AN89" s="123">
        <f t="shared" si="56"/>
        <v>0</v>
      </c>
      <c r="AO89" s="9">
        <f t="shared" si="57"/>
        <v>0</v>
      </c>
      <c r="AP89" s="112">
        <f>IF(I89="Electricity",J89*V89,0)</f>
        <v>0</v>
      </c>
      <c r="AQ89" s="112">
        <f t="shared" si="58"/>
        <v>0</v>
      </c>
      <c r="AR89" s="112"/>
      <c r="AS89" s="112">
        <f>IF(I89="Gas",J89*V89,0)</f>
        <v>0</v>
      </c>
      <c r="AT89" s="112">
        <f>IF(K89="Gas",L89*V89,0)</f>
        <v>0</v>
      </c>
      <c r="AU89" s="112"/>
      <c r="AV89" s="112">
        <f t="shared" si="59"/>
        <v>0</v>
      </c>
      <c r="AW89" s="113">
        <f t="shared" si="60"/>
        <v>0</v>
      </c>
      <c r="AX89" s="112"/>
      <c r="AY89" s="112"/>
      <c r="AZ89" s="113"/>
      <c r="BA89" s="113"/>
      <c r="BB89" s="114">
        <f>VLOOKUP("Electricity",'Lookup references'!$C$3:$D$6,2,FALSE)*AR89</f>
        <v>0</v>
      </c>
      <c r="BC89" s="18">
        <f>VLOOKUP("Gas",'Lookup references'!$C$3:$D$6,2,FALSE)*AU89</f>
        <v>0</v>
      </c>
      <c r="BD89" s="18">
        <f>VLOOKUP("Petrol",'Lookup references'!$C$3:$D$6,2,FALSE)*AX89</f>
        <v>0</v>
      </c>
      <c r="BE89" s="18">
        <f>VLOOKUP("Diesel",'Lookup references'!$C$3:$D$6,2,FALSE)*BA89</f>
        <v>0</v>
      </c>
      <c r="BF89" s="18">
        <f>P89*V89</f>
        <v>0</v>
      </c>
      <c r="BG89" s="18">
        <f t="shared" si="61"/>
        <v>0</v>
      </c>
      <c r="BH89" s="18">
        <f t="shared" si="43"/>
        <v>0</v>
      </c>
      <c r="BI89" s="114">
        <f>BH89*V89</f>
        <v>0</v>
      </c>
      <c r="BJ89" s="114">
        <f t="shared" si="68"/>
        <v>0</v>
      </c>
      <c r="BK89" s="114">
        <f t="shared" si="69"/>
        <v>0</v>
      </c>
      <c r="BL89" s="114">
        <f t="shared" si="70"/>
        <v>0</v>
      </c>
      <c r="BM89" s="114">
        <f t="shared" si="71"/>
        <v>0</v>
      </c>
      <c r="BN89" s="114">
        <f t="shared" si="72"/>
        <v>0</v>
      </c>
      <c r="BO89" s="114">
        <f t="shared" si="44"/>
        <v>0</v>
      </c>
      <c r="BP89" s="119">
        <v>0.05</v>
      </c>
      <c r="BQ89" s="120">
        <f t="shared" si="45"/>
        <v>2.5000000000000001E-5</v>
      </c>
      <c r="BR89" s="120">
        <f t="shared" si="46"/>
        <v>5.0000000000000002E-5</v>
      </c>
      <c r="BS89" s="120">
        <f t="shared" si="47"/>
        <v>7.5000000000000007E-5</v>
      </c>
      <c r="BT89" s="120">
        <f t="shared" si="48"/>
        <v>1E-4</v>
      </c>
      <c r="BU89" s="120">
        <f t="shared" si="49"/>
        <v>1.25E-4</v>
      </c>
      <c r="BV89" s="120">
        <f t="shared" si="50"/>
        <v>3.7500000000000001E-4</v>
      </c>
    </row>
    <row r="90" spans="1:74" x14ac:dyDescent="0.2">
      <c r="A90" s="42">
        <v>83</v>
      </c>
      <c r="B90" s="43"/>
      <c r="C90" s="44"/>
      <c r="D90" s="169"/>
      <c r="E90" s="137"/>
      <c r="F90" s="138"/>
      <c r="G90" s="134"/>
      <c r="H90" s="166"/>
      <c r="I90" s="169"/>
      <c r="J90" s="139"/>
      <c r="K90" s="129"/>
      <c r="L90" s="139"/>
      <c r="M90" s="130"/>
      <c r="N90" s="67" t="str">
        <f>IFERROR((VLOOKUP(I90,'Lookup references'!$C$3:$D$6,2,FALSE)*J90),"")</f>
        <v/>
      </c>
      <c r="O90" s="67" t="str">
        <f>IFERROR((VLOOKUP(K90,'Lookup references'!$C$3:$D$6,2,FALSE)*L90),"")</f>
        <v/>
      </c>
      <c r="P90" s="59">
        <v>0</v>
      </c>
      <c r="Q90" s="109">
        <f t="shared" si="42"/>
        <v>0</v>
      </c>
      <c r="R90" s="110" t="str">
        <f>IFERROR((VLOOKUP(I90,'Lookup references'!$C$3:$E$6,3,FALSE)*J90)/1000,"")</f>
        <v/>
      </c>
      <c r="S90" s="110" t="str">
        <f>IFERROR((VLOOKUP(K90,'Lookup references'!$C$3:$E$6,3,FALSE)*L90)/1000,"")</f>
        <v/>
      </c>
      <c r="T90" s="111">
        <f t="shared" si="67"/>
        <v>0</v>
      </c>
      <c r="U90" s="170"/>
      <c r="V90" s="142"/>
      <c r="W90" s="139"/>
      <c r="X90" s="128"/>
      <c r="Y90" s="132"/>
      <c r="Z90" s="128"/>
      <c r="AA90" s="53"/>
      <c r="AB90" s="53"/>
      <c r="AC90" s="60"/>
      <c r="AD90" s="123">
        <f t="shared" ca="1" si="52"/>
        <v>43291</v>
      </c>
      <c r="AE90" s="124" t="str">
        <f ca="1">IF(AD90&gt;30,"Overdue","")</f>
        <v>Overdue</v>
      </c>
      <c r="AF90" s="123" t="e">
        <f>VLOOKUP(U90,'Lookup references'!$F$3:$I$8,4,FALSE)</f>
        <v>#N/A</v>
      </c>
      <c r="AG90" s="123">
        <f t="shared" ca="1" si="53"/>
        <v>1</v>
      </c>
      <c r="AH90" s="123">
        <f>IF(B90="",0,1)</f>
        <v>0</v>
      </c>
      <c r="AI90" s="123" t="str">
        <f>IF(Y90="Red",1,"")</f>
        <v/>
      </c>
      <c r="AJ90" s="123" t="str">
        <f>IF(U90="Complete",H90,"")</f>
        <v/>
      </c>
      <c r="AK90" s="123">
        <f>IF($I90="Electricity",J90,0)</f>
        <v>0</v>
      </c>
      <c r="AL90" s="123">
        <f t="shared" si="54"/>
        <v>0</v>
      </c>
      <c r="AM90" s="123">
        <f t="shared" si="55"/>
        <v>0</v>
      </c>
      <c r="AN90" s="123">
        <f t="shared" si="56"/>
        <v>0</v>
      </c>
      <c r="AO90" s="9">
        <f t="shared" si="57"/>
        <v>0</v>
      </c>
      <c r="AP90" s="112">
        <f>IF(I90="Electricity",J90*V90,0)</f>
        <v>0</v>
      </c>
      <c r="AQ90" s="112">
        <f t="shared" si="58"/>
        <v>0</v>
      </c>
      <c r="AR90" s="112"/>
      <c r="AS90" s="112">
        <f>IF(I90="Gas",J90*V90,0)</f>
        <v>0</v>
      </c>
      <c r="AT90" s="112">
        <f>IF(K90="Gas",L90*V90,0)</f>
        <v>0</v>
      </c>
      <c r="AU90" s="112"/>
      <c r="AV90" s="112">
        <f t="shared" si="59"/>
        <v>0</v>
      </c>
      <c r="AW90" s="113">
        <f t="shared" si="60"/>
        <v>0</v>
      </c>
      <c r="AX90" s="112"/>
      <c r="AY90" s="112"/>
      <c r="AZ90" s="113"/>
      <c r="BA90" s="113"/>
      <c r="BB90" s="114">
        <f>VLOOKUP("Electricity",'Lookup references'!$C$3:$D$6,2,FALSE)*AR90</f>
        <v>0</v>
      </c>
      <c r="BC90" s="18">
        <f>VLOOKUP("Gas",'Lookup references'!$C$3:$D$6,2,FALSE)*AU90</f>
        <v>0</v>
      </c>
      <c r="BD90" s="18">
        <f>VLOOKUP("Petrol",'Lookup references'!$C$3:$D$6,2,FALSE)*AX90</f>
        <v>0</v>
      </c>
      <c r="BE90" s="18">
        <f>VLOOKUP("Diesel",'Lookup references'!$C$3:$D$6,2,FALSE)*BA90</f>
        <v>0</v>
      </c>
      <c r="BF90" s="18">
        <f>P90*V90</f>
        <v>0</v>
      </c>
      <c r="BG90" s="18">
        <f t="shared" si="61"/>
        <v>0</v>
      </c>
      <c r="BH90" s="18">
        <f t="shared" si="43"/>
        <v>0</v>
      </c>
      <c r="BI90" s="114">
        <f>BH90*V90</f>
        <v>0</v>
      </c>
      <c r="BJ90" s="114">
        <f t="shared" si="68"/>
        <v>0</v>
      </c>
      <c r="BK90" s="114">
        <f t="shared" si="69"/>
        <v>0</v>
      </c>
      <c r="BL90" s="114">
        <f t="shared" si="70"/>
        <v>0</v>
      </c>
      <c r="BM90" s="114">
        <f t="shared" si="71"/>
        <v>0</v>
      </c>
      <c r="BN90" s="114">
        <f t="shared" si="72"/>
        <v>0</v>
      </c>
      <c r="BO90" s="114">
        <f t="shared" si="44"/>
        <v>0</v>
      </c>
      <c r="BP90" s="119">
        <v>0.05</v>
      </c>
      <c r="BQ90" s="120">
        <f t="shared" si="45"/>
        <v>2.5000000000000001E-5</v>
      </c>
      <c r="BR90" s="120">
        <f t="shared" si="46"/>
        <v>5.0000000000000002E-5</v>
      </c>
      <c r="BS90" s="120">
        <f t="shared" si="47"/>
        <v>7.5000000000000007E-5</v>
      </c>
      <c r="BT90" s="120">
        <f t="shared" si="48"/>
        <v>1E-4</v>
      </c>
      <c r="BU90" s="120">
        <f t="shared" si="49"/>
        <v>1.25E-4</v>
      </c>
      <c r="BV90" s="120">
        <f t="shared" si="50"/>
        <v>3.7500000000000001E-4</v>
      </c>
    </row>
    <row r="91" spans="1:74" x14ac:dyDescent="0.2">
      <c r="A91" s="42">
        <v>84</v>
      </c>
      <c r="B91" s="43"/>
      <c r="C91" s="44"/>
      <c r="D91" s="169"/>
      <c r="E91" s="137"/>
      <c r="F91" s="138"/>
      <c r="G91" s="134"/>
      <c r="H91" s="166"/>
      <c r="I91" s="169"/>
      <c r="J91" s="139"/>
      <c r="K91" s="129"/>
      <c r="L91" s="139"/>
      <c r="M91" s="130"/>
      <c r="N91" s="67" t="str">
        <f>IFERROR((VLOOKUP(I91,'Lookup references'!$C$3:$D$6,2,FALSE)*J91),"")</f>
        <v/>
      </c>
      <c r="O91" s="67" t="str">
        <f>IFERROR((VLOOKUP(K91,'Lookup references'!$C$3:$D$6,2,FALSE)*L91),"")</f>
        <v/>
      </c>
      <c r="P91" s="59">
        <v>0</v>
      </c>
      <c r="Q91" s="109">
        <f t="shared" si="42"/>
        <v>0</v>
      </c>
      <c r="R91" s="110" t="str">
        <f>IFERROR((VLOOKUP(I91,'Lookup references'!$C$3:$E$6,3,FALSE)*J91)/1000,"")</f>
        <v/>
      </c>
      <c r="S91" s="110" t="str">
        <f>IFERROR((VLOOKUP(K91,'Lookup references'!$C$3:$E$6,3,FALSE)*L91)/1000,"")</f>
        <v/>
      </c>
      <c r="T91" s="111">
        <f t="shared" si="67"/>
        <v>0</v>
      </c>
      <c r="U91" s="170"/>
      <c r="V91" s="142"/>
      <c r="W91" s="139"/>
      <c r="X91" s="128"/>
      <c r="Y91" s="132"/>
      <c r="Z91" s="128"/>
      <c r="AA91" s="53"/>
      <c r="AB91" s="53"/>
      <c r="AC91" s="60"/>
      <c r="AD91" s="123">
        <f t="shared" ca="1" si="52"/>
        <v>43291</v>
      </c>
      <c r="AE91" s="124" t="str">
        <f ca="1">IF(AD91&gt;30,"Overdue","")</f>
        <v>Overdue</v>
      </c>
      <c r="AF91" s="123" t="e">
        <f>VLOOKUP(U91,'Lookup references'!$F$3:$I$8,4,FALSE)</f>
        <v>#N/A</v>
      </c>
      <c r="AG91" s="123">
        <f t="shared" ca="1" si="53"/>
        <v>1</v>
      </c>
      <c r="AH91" s="123">
        <f>IF(B91="",0,1)</f>
        <v>0</v>
      </c>
      <c r="AI91" s="123" t="str">
        <f>IF(Y91="Red",1,"")</f>
        <v/>
      </c>
      <c r="AJ91" s="123" t="str">
        <f>IF(U91="Complete",H91,"")</f>
        <v/>
      </c>
      <c r="AK91" s="123">
        <f>IF($I91="Electricity",J91,0)</f>
        <v>0</v>
      </c>
      <c r="AL91" s="123">
        <f t="shared" si="54"/>
        <v>0</v>
      </c>
      <c r="AM91" s="123">
        <f t="shared" si="55"/>
        <v>0</v>
      </c>
      <c r="AN91" s="123">
        <f t="shared" si="56"/>
        <v>0</v>
      </c>
      <c r="AO91" s="9">
        <f t="shared" si="57"/>
        <v>0</v>
      </c>
      <c r="AP91" s="112">
        <f>IF(I91="Electricity",J91*V91,0)</f>
        <v>0</v>
      </c>
      <c r="AQ91" s="112">
        <f t="shared" si="58"/>
        <v>0</v>
      </c>
      <c r="AR91" s="112"/>
      <c r="AS91" s="112">
        <f>IF(I91="Gas",J91*V91,0)</f>
        <v>0</v>
      </c>
      <c r="AT91" s="112">
        <f>IF(K91="Gas",L91*V91,0)</f>
        <v>0</v>
      </c>
      <c r="AU91" s="112"/>
      <c r="AV91" s="112">
        <f t="shared" si="59"/>
        <v>0</v>
      </c>
      <c r="AW91" s="113">
        <f t="shared" si="60"/>
        <v>0</v>
      </c>
      <c r="AX91" s="112"/>
      <c r="AY91" s="112"/>
      <c r="AZ91" s="113"/>
      <c r="BA91" s="113"/>
      <c r="BB91" s="114">
        <f>VLOOKUP("Electricity",'Lookup references'!$C$3:$D$6,2,FALSE)*AR91</f>
        <v>0</v>
      </c>
      <c r="BC91" s="18">
        <f>VLOOKUP("Gas",'Lookup references'!$C$3:$D$6,2,FALSE)*AU91</f>
        <v>0</v>
      </c>
      <c r="BD91" s="18">
        <f>VLOOKUP("Petrol",'Lookup references'!$C$3:$D$6,2,FALSE)*AX91</f>
        <v>0</v>
      </c>
      <c r="BE91" s="18">
        <f>VLOOKUP("Diesel",'Lookup references'!$C$3:$D$6,2,FALSE)*BA91</f>
        <v>0</v>
      </c>
      <c r="BF91" s="18">
        <f>P91*V91</f>
        <v>0</v>
      </c>
      <c r="BG91" s="18">
        <f t="shared" si="61"/>
        <v>0</v>
      </c>
      <c r="BH91" s="18">
        <f t="shared" si="43"/>
        <v>0</v>
      </c>
      <c r="BI91" s="114">
        <f>BH91*V91</f>
        <v>0</v>
      </c>
      <c r="BJ91" s="114">
        <f t="shared" si="68"/>
        <v>0</v>
      </c>
      <c r="BK91" s="114">
        <f t="shared" si="69"/>
        <v>0</v>
      </c>
      <c r="BL91" s="114">
        <f t="shared" si="70"/>
        <v>0</v>
      </c>
      <c r="BM91" s="114">
        <f t="shared" si="71"/>
        <v>0</v>
      </c>
      <c r="BN91" s="114">
        <f t="shared" si="72"/>
        <v>0</v>
      </c>
      <c r="BO91" s="114">
        <f t="shared" si="44"/>
        <v>0</v>
      </c>
      <c r="BP91" s="119">
        <v>0.05</v>
      </c>
      <c r="BQ91" s="120">
        <f t="shared" si="45"/>
        <v>2.5000000000000001E-5</v>
      </c>
      <c r="BR91" s="120">
        <f t="shared" si="46"/>
        <v>5.0000000000000002E-5</v>
      </c>
      <c r="BS91" s="120">
        <f t="shared" si="47"/>
        <v>7.5000000000000007E-5</v>
      </c>
      <c r="BT91" s="120">
        <f t="shared" si="48"/>
        <v>1E-4</v>
      </c>
      <c r="BU91" s="120">
        <f t="shared" si="49"/>
        <v>1.25E-4</v>
      </c>
      <c r="BV91" s="120">
        <f t="shared" si="50"/>
        <v>3.7500000000000001E-4</v>
      </c>
    </row>
    <row r="92" spans="1:74" x14ac:dyDescent="0.2">
      <c r="A92" s="42">
        <v>85</v>
      </c>
      <c r="B92" s="43"/>
      <c r="C92" s="44"/>
      <c r="D92" s="169"/>
      <c r="E92" s="137"/>
      <c r="F92" s="138"/>
      <c r="G92" s="134"/>
      <c r="H92" s="166"/>
      <c r="I92" s="169"/>
      <c r="J92" s="139"/>
      <c r="K92" s="129"/>
      <c r="L92" s="139"/>
      <c r="M92" s="130"/>
      <c r="N92" s="67" t="str">
        <f>IFERROR((VLOOKUP(I92,'Lookup references'!$C$3:$D$6,2,FALSE)*J92),"")</f>
        <v/>
      </c>
      <c r="O92" s="67" t="str">
        <f>IFERROR((VLOOKUP(K92,'Lookup references'!$C$3:$D$6,2,FALSE)*L92),"")</f>
        <v/>
      </c>
      <c r="P92" s="59">
        <v>0</v>
      </c>
      <c r="Q92" s="109">
        <f t="shared" si="42"/>
        <v>0</v>
      </c>
      <c r="R92" s="110" t="str">
        <f>IFERROR((VLOOKUP(I92,'Lookup references'!$C$3:$E$6,3,FALSE)*J92)/1000,"")</f>
        <v/>
      </c>
      <c r="S92" s="110" t="str">
        <f>IFERROR((VLOOKUP(K92,'Lookup references'!$C$3:$E$6,3,FALSE)*L92)/1000,"")</f>
        <v/>
      </c>
      <c r="T92" s="111">
        <f t="shared" si="67"/>
        <v>0</v>
      </c>
      <c r="U92" s="170"/>
      <c r="V92" s="142"/>
      <c r="W92" s="139"/>
      <c r="X92" s="128"/>
      <c r="Y92" s="132"/>
      <c r="Z92" s="128"/>
      <c r="AA92" s="53"/>
      <c r="AB92" s="53"/>
      <c r="AC92" s="60"/>
      <c r="AD92" s="123">
        <f t="shared" ca="1" si="52"/>
        <v>43291</v>
      </c>
      <c r="AE92" s="124" t="str">
        <f ca="1">IF(AD92&gt;30,"Overdue","")</f>
        <v>Overdue</v>
      </c>
      <c r="AF92" s="123" t="e">
        <f>VLOOKUP(U92,'Lookup references'!$F$3:$I$8,4,FALSE)</f>
        <v>#N/A</v>
      </c>
      <c r="AG92" s="123">
        <f t="shared" ca="1" si="53"/>
        <v>1</v>
      </c>
      <c r="AH92" s="123">
        <f>IF(B92="",0,1)</f>
        <v>0</v>
      </c>
      <c r="AI92" s="123" t="str">
        <f>IF(Y92="Red",1,"")</f>
        <v/>
      </c>
      <c r="AJ92" s="123" t="str">
        <f>IF(U92="Complete",H92,"")</f>
        <v/>
      </c>
      <c r="AK92" s="123">
        <f>IF($I92="Electricity",J92,0)</f>
        <v>0</v>
      </c>
      <c r="AL92" s="123">
        <f t="shared" si="54"/>
        <v>0</v>
      </c>
      <c r="AM92" s="123">
        <f t="shared" si="55"/>
        <v>0</v>
      </c>
      <c r="AN92" s="123">
        <f t="shared" si="56"/>
        <v>0</v>
      </c>
      <c r="AO92" s="9">
        <f t="shared" si="57"/>
        <v>0</v>
      </c>
      <c r="AP92" s="112">
        <f>IF(I92="Electricity",J92*V92,0)</f>
        <v>0</v>
      </c>
      <c r="AQ92" s="112">
        <f t="shared" si="58"/>
        <v>0</v>
      </c>
      <c r="AR92" s="112"/>
      <c r="AS92" s="112">
        <f>IF(I92="Gas",J92*V92,0)</f>
        <v>0</v>
      </c>
      <c r="AT92" s="112">
        <f>IF(K92="Gas",L92*V92,0)</f>
        <v>0</v>
      </c>
      <c r="AU92" s="112"/>
      <c r="AV92" s="112">
        <f t="shared" si="59"/>
        <v>0</v>
      </c>
      <c r="AW92" s="113">
        <f t="shared" si="60"/>
        <v>0</v>
      </c>
      <c r="AX92" s="112"/>
      <c r="AY92" s="112"/>
      <c r="AZ92" s="113"/>
      <c r="BA92" s="113"/>
      <c r="BB92" s="114">
        <f>VLOOKUP("Electricity",'Lookup references'!$C$3:$D$6,2,FALSE)*AR92</f>
        <v>0</v>
      </c>
      <c r="BC92" s="18">
        <f>VLOOKUP("Gas",'Lookup references'!$C$3:$D$6,2,FALSE)*AU92</f>
        <v>0</v>
      </c>
      <c r="BD92" s="18">
        <f>VLOOKUP("Petrol",'Lookup references'!$C$3:$D$6,2,FALSE)*AX92</f>
        <v>0</v>
      </c>
      <c r="BE92" s="18">
        <f>VLOOKUP("Diesel",'Lookup references'!$C$3:$D$6,2,FALSE)*BA92</f>
        <v>0</v>
      </c>
      <c r="BF92" s="18">
        <f>P92*V92</f>
        <v>0</v>
      </c>
      <c r="BG92" s="18">
        <f t="shared" si="61"/>
        <v>0</v>
      </c>
      <c r="BH92" s="18">
        <f t="shared" si="43"/>
        <v>0</v>
      </c>
      <c r="BI92" s="114">
        <f>BH92*V92</f>
        <v>0</v>
      </c>
      <c r="BJ92" s="114">
        <f t="shared" si="68"/>
        <v>0</v>
      </c>
      <c r="BK92" s="114">
        <f t="shared" si="69"/>
        <v>0</v>
      </c>
      <c r="BL92" s="114">
        <f t="shared" si="70"/>
        <v>0</v>
      </c>
      <c r="BM92" s="114">
        <f t="shared" si="71"/>
        <v>0</v>
      </c>
      <c r="BN92" s="114">
        <f t="shared" si="72"/>
        <v>0</v>
      </c>
      <c r="BO92" s="114">
        <f t="shared" si="44"/>
        <v>0</v>
      </c>
      <c r="BP92" s="119">
        <v>0.05</v>
      </c>
      <c r="BQ92" s="120">
        <f t="shared" si="45"/>
        <v>2.5000000000000001E-5</v>
      </c>
      <c r="BR92" s="120">
        <f t="shared" si="46"/>
        <v>5.0000000000000002E-5</v>
      </c>
      <c r="BS92" s="120">
        <f t="shared" si="47"/>
        <v>7.5000000000000007E-5</v>
      </c>
      <c r="BT92" s="120">
        <f t="shared" si="48"/>
        <v>1E-4</v>
      </c>
      <c r="BU92" s="120">
        <f t="shared" si="49"/>
        <v>1.25E-4</v>
      </c>
      <c r="BV92" s="120">
        <f t="shared" si="50"/>
        <v>3.7500000000000001E-4</v>
      </c>
    </row>
    <row r="93" spans="1:74" x14ac:dyDescent="0.2">
      <c r="A93" s="42">
        <v>86</v>
      </c>
      <c r="B93" s="43"/>
      <c r="C93" s="44"/>
      <c r="D93" s="169"/>
      <c r="E93" s="137"/>
      <c r="F93" s="138"/>
      <c r="G93" s="134"/>
      <c r="H93" s="166"/>
      <c r="I93" s="169"/>
      <c r="J93" s="139"/>
      <c r="K93" s="129"/>
      <c r="L93" s="139"/>
      <c r="M93" s="130"/>
      <c r="N93" s="67" t="str">
        <f>IFERROR((VLOOKUP(I93,'Lookup references'!$C$3:$D$6,2,FALSE)*J93),"")</f>
        <v/>
      </c>
      <c r="O93" s="67" t="str">
        <f>IFERROR((VLOOKUP(K93,'Lookup references'!$C$3:$D$6,2,FALSE)*L93),"")</f>
        <v/>
      </c>
      <c r="P93" s="59">
        <v>0</v>
      </c>
      <c r="Q93" s="109">
        <f t="shared" si="42"/>
        <v>0</v>
      </c>
      <c r="R93" s="110" t="str">
        <f>IFERROR((VLOOKUP(I93,'Lookup references'!$C$3:$E$6,3,FALSE)*J93)/1000,"")</f>
        <v/>
      </c>
      <c r="S93" s="110" t="str">
        <f>IFERROR((VLOOKUP(K93,'Lookup references'!$C$3:$E$6,3,FALSE)*L93)/1000,"")</f>
        <v/>
      </c>
      <c r="T93" s="111">
        <f t="shared" si="67"/>
        <v>0</v>
      </c>
      <c r="U93" s="170"/>
      <c r="V93" s="142"/>
      <c r="W93" s="139"/>
      <c r="X93" s="128"/>
      <c r="Y93" s="132"/>
      <c r="Z93" s="128"/>
      <c r="AA93" s="53"/>
      <c r="AB93" s="53"/>
      <c r="AC93" s="60"/>
      <c r="AD93" s="123">
        <f t="shared" ca="1" si="52"/>
        <v>43291</v>
      </c>
      <c r="AE93" s="124" t="str">
        <f ca="1">IF(AD93&gt;30,"Overdue","")</f>
        <v>Overdue</v>
      </c>
      <c r="AF93" s="123" t="e">
        <f>VLOOKUP(U93,'Lookup references'!$F$3:$I$8,4,FALSE)</f>
        <v>#N/A</v>
      </c>
      <c r="AG93" s="123">
        <f t="shared" ca="1" si="53"/>
        <v>1</v>
      </c>
      <c r="AH93" s="123">
        <f>IF(B93="",0,1)</f>
        <v>0</v>
      </c>
      <c r="AI93" s="123" t="str">
        <f>IF(Y93="Red",1,"")</f>
        <v/>
      </c>
      <c r="AJ93" s="123" t="str">
        <f>IF(U93="Complete",H93,"")</f>
        <v/>
      </c>
      <c r="AK93" s="123">
        <f>IF($I93="Electricity",J93,0)</f>
        <v>0</v>
      </c>
      <c r="AL93" s="123">
        <f t="shared" si="54"/>
        <v>0</v>
      </c>
      <c r="AM93" s="123">
        <f t="shared" si="55"/>
        <v>0</v>
      </c>
      <c r="AN93" s="123">
        <f t="shared" si="56"/>
        <v>0</v>
      </c>
      <c r="AO93" s="9">
        <f t="shared" si="57"/>
        <v>0</v>
      </c>
      <c r="AP93" s="112">
        <f>IF(I93="Electricity",J93*V93,0)</f>
        <v>0</v>
      </c>
      <c r="AQ93" s="112">
        <f t="shared" si="58"/>
        <v>0</v>
      </c>
      <c r="AR93" s="112"/>
      <c r="AS93" s="112">
        <f>IF(I93="Gas",J93*V93,0)</f>
        <v>0</v>
      </c>
      <c r="AT93" s="112">
        <f>IF(K93="Gas",L93*V93,0)</f>
        <v>0</v>
      </c>
      <c r="AU93" s="112"/>
      <c r="AV93" s="112">
        <f t="shared" si="59"/>
        <v>0</v>
      </c>
      <c r="AW93" s="113">
        <f t="shared" si="60"/>
        <v>0</v>
      </c>
      <c r="AX93" s="112"/>
      <c r="AY93" s="112"/>
      <c r="AZ93" s="113"/>
      <c r="BA93" s="113"/>
      <c r="BB93" s="114">
        <f>VLOOKUP("Electricity",'Lookup references'!$C$3:$D$6,2,FALSE)*AR93</f>
        <v>0</v>
      </c>
      <c r="BC93" s="18">
        <f>VLOOKUP("Gas",'Lookup references'!$C$3:$D$6,2,FALSE)*AU93</f>
        <v>0</v>
      </c>
      <c r="BD93" s="18">
        <f>VLOOKUP("Petrol",'Lookup references'!$C$3:$D$6,2,FALSE)*AX93</f>
        <v>0</v>
      </c>
      <c r="BE93" s="18">
        <f>VLOOKUP("Diesel",'Lookup references'!$C$3:$D$6,2,FALSE)*BA93</f>
        <v>0</v>
      </c>
      <c r="BF93" s="18">
        <f>P93*V93</f>
        <v>0</v>
      </c>
      <c r="BG93" s="18">
        <f t="shared" si="61"/>
        <v>0</v>
      </c>
      <c r="BH93" s="18">
        <f t="shared" si="43"/>
        <v>0</v>
      </c>
      <c r="BI93" s="114">
        <f>BH93*V93</f>
        <v>0</v>
      </c>
      <c r="BJ93" s="114">
        <f t="shared" si="68"/>
        <v>0</v>
      </c>
      <c r="BK93" s="114">
        <f t="shared" si="69"/>
        <v>0</v>
      </c>
      <c r="BL93" s="114">
        <f t="shared" si="70"/>
        <v>0</v>
      </c>
      <c r="BM93" s="114">
        <f t="shared" si="71"/>
        <v>0</v>
      </c>
      <c r="BN93" s="114">
        <f t="shared" si="72"/>
        <v>0</v>
      </c>
      <c r="BO93" s="114">
        <f t="shared" si="44"/>
        <v>0</v>
      </c>
      <c r="BP93" s="119">
        <v>0.05</v>
      </c>
      <c r="BQ93" s="120">
        <f t="shared" si="45"/>
        <v>2.5000000000000001E-5</v>
      </c>
      <c r="BR93" s="120">
        <f t="shared" si="46"/>
        <v>5.0000000000000002E-5</v>
      </c>
      <c r="BS93" s="120">
        <f t="shared" si="47"/>
        <v>7.5000000000000007E-5</v>
      </c>
      <c r="BT93" s="120">
        <f t="shared" si="48"/>
        <v>1E-4</v>
      </c>
      <c r="BU93" s="120">
        <f t="shared" si="49"/>
        <v>1.25E-4</v>
      </c>
      <c r="BV93" s="120">
        <f t="shared" si="50"/>
        <v>3.7500000000000001E-4</v>
      </c>
    </row>
    <row r="94" spans="1:74" x14ac:dyDescent="0.2">
      <c r="A94" s="42">
        <v>87</v>
      </c>
      <c r="B94" s="43"/>
      <c r="C94" s="44"/>
      <c r="D94" s="169"/>
      <c r="E94" s="137"/>
      <c r="F94" s="138"/>
      <c r="G94" s="134"/>
      <c r="H94" s="166"/>
      <c r="I94" s="169"/>
      <c r="J94" s="139"/>
      <c r="K94" s="129"/>
      <c r="L94" s="139"/>
      <c r="M94" s="130"/>
      <c r="N94" s="67" t="str">
        <f>IFERROR((VLOOKUP(I94,'Lookup references'!$C$3:$D$6,2,FALSE)*J94),"")</f>
        <v/>
      </c>
      <c r="O94" s="67" t="str">
        <f>IFERROR((VLOOKUP(K94,'Lookup references'!$C$3:$D$6,2,FALSE)*L94),"")</f>
        <v/>
      </c>
      <c r="P94" s="59">
        <v>0</v>
      </c>
      <c r="Q94" s="109">
        <f t="shared" si="42"/>
        <v>0</v>
      </c>
      <c r="R94" s="110" t="str">
        <f>IFERROR((VLOOKUP(I94,'Lookup references'!$C$3:$E$6,3,FALSE)*J94)/1000,"")</f>
        <v/>
      </c>
      <c r="S94" s="110" t="str">
        <f>IFERROR((VLOOKUP(K94,'Lookup references'!$C$3:$E$6,3,FALSE)*L94)/1000,"")</f>
        <v/>
      </c>
      <c r="T94" s="111">
        <f t="shared" si="67"/>
        <v>0</v>
      </c>
      <c r="U94" s="170"/>
      <c r="V94" s="142"/>
      <c r="W94" s="139"/>
      <c r="X94" s="128"/>
      <c r="Y94" s="132"/>
      <c r="Z94" s="128"/>
      <c r="AA94" s="53"/>
      <c r="AB94" s="53"/>
      <c r="AC94" s="60"/>
      <c r="AD94" s="123">
        <f t="shared" ca="1" si="52"/>
        <v>43291</v>
      </c>
      <c r="AE94" s="124" t="str">
        <f ca="1">IF(AD94&gt;30,"Overdue","")</f>
        <v>Overdue</v>
      </c>
      <c r="AF94" s="123" t="e">
        <f>VLOOKUP(U94,'Lookup references'!$F$3:$I$8,4,FALSE)</f>
        <v>#N/A</v>
      </c>
      <c r="AG94" s="123">
        <f t="shared" ca="1" si="53"/>
        <v>1</v>
      </c>
      <c r="AH94" s="123">
        <f>IF(B94="",0,1)</f>
        <v>0</v>
      </c>
      <c r="AI94" s="123" t="str">
        <f>IF(Y94="Red",1,"")</f>
        <v/>
      </c>
      <c r="AJ94" s="123" t="str">
        <f>IF(U94="Complete",H94,"")</f>
        <v/>
      </c>
      <c r="AK94" s="123">
        <f>IF($I94="Electricity",J94,0)</f>
        <v>0</v>
      </c>
      <c r="AL94" s="123">
        <f t="shared" si="54"/>
        <v>0</v>
      </c>
      <c r="AM94" s="123">
        <f t="shared" si="55"/>
        <v>0</v>
      </c>
      <c r="AN94" s="123">
        <f t="shared" si="56"/>
        <v>0</v>
      </c>
      <c r="AO94" s="9">
        <f t="shared" si="57"/>
        <v>0</v>
      </c>
      <c r="AP94" s="112">
        <f>IF(I94="Electricity",J94*V94,0)</f>
        <v>0</v>
      </c>
      <c r="AQ94" s="112">
        <f t="shared" si="58"/>
        <v>0</v>
      </c>
      <c r="AR94" s="112"/>
      <c r="AS94" s="112">
        <f>IF(I94="Gas",J94*V94,0)</f>
        <v>0</v>
      </c>
      <c r="AT94" s="112">
        <f>IF(K94="Gas",L94*V94,0)</f>
        <v>0</v>
      </c>
      <c r="AU94" s="112"/>
      <c r="AV94" s="112">
        <f t="shared" si="59"/>
        <v>0</v>
      </c>
      <c r="AW94" s="113">
        <f t="shared" si="60"/>
        <v>0</v>
      </c>
      <c r="AX94" s="112"/>
      <c r="AY94" s="112"/>
      <c r="AZ94" s="113"/>
      <c r="BA94" s="113"/>
      <c r="BB94" s="114">
        <f>VLOOKUP("Electricity",'Lookup references'!$C$3:$D$6,2,FALSE)*AR94</f>
        <v>0</v>
      </c>
      <c r="BC94" s="18">
        <f>VLOOKUP("Gas",'Lookup references'!$C$3:$D$6,2,FALSE)*AU94</f>
        <v>0</v>
      </c>
      <c r="BD94" s="18">
        <f>VLOOKUP("Petrol",'Lookup references'!$C$3:$D$6,2,FALSE)*AX94</f>
        <v>0</v>
      </c>
      <c r="BE94" s="18">
        <f>VLOOKUP("Diesel",'Lookup references'!$C$3:$D$6,2,FALSE)*BA94</f>
        <v>0</v>
      </c>
      <c r="BF94" s="18">
        <f>P94*V94</f>
        <v>0</v>
      </c>
      <c r="BG94" s="18">
        <f t="shared" si="61"/>
        <v>0</v>
      </c>
      <c r="BH94" s="18">
        <f t="shared" si="43"/>
        <v>0</v>
      </c>
      <c r="BI94" s="114">
        <f>BH94*V94</f>
        <v>0</v>
      </c>
      <c r="BJ94" s="114">
        <f t="shared" si="68"/>
        <v>0</v>
      </c>
      <c r="BK94" s="114">
        <f t="shared" si="69"/>
        <v>0</v>
      </c>
      <c r="BL94" s="114">
        <f t="shared" si="70"/>
        <v>0</v>
      </c>
      <c r="BM94" s="114">
        <f t="shared" si="71"/>
        <v>0</v>
      </c>
      <c r="BN94" s="114">
        <f t="shared" si="72"/>
        <v>0</v>
      </c>
      <c r="BO94" s="114">
        <f t="shared" si="44"/>
        <v>0</v>
      </c>
      <c r="BP94" s="119">
        <v>0.05</v>
      </c>
      <c r="BQ94" s="120">
        <f t="shared" si="45"/>
        <v>2.5000000000000001E-5</v>
      </c>
      <c r="BR94" s="120">
        <f t="shared" si="46"/>
        <v>5.0000000000000002E-5</v>
      </c>
      <c r="BS94" s="120">
        <f t="shared" si="47"/>
        <v>7.5000000000000007E-5</v>
      </c>
      <c r="BT94" s="120">
        <f t="shared" si="48"/>
        <v>1E-4</v>
      </c>
      <c r="BU94" s="120">
        <f t="shared" si="49"/>
        <v>1.25E-4</v>
      </c>
      <c r="BV94" s="120">
        <f t="shared" si="50"/>
        <v>3.7500000000000001E-4</v>
      </c>
    </row>
    <row r="95" spans="1:74" x14ac:dyDescent="0.2">
      <c r="A95" s="42">
        <v>88</v>
      </c>
      <c r="B95" s="43"/>
      <c r="C95" s="44"/>
      <c r="D95" s="169"/>
      <c r="E95" s="137"/>
      <c r="F95" s="138"/>
      <c r="G95" s="134"/>
      <c r="H95" s="166"/>
      <c r="I95" s="169"/>
      <c r="J95" s="139"/>
      <c r="K95" s="129"/>
      <c r="L95" s="139"/>
      <c r="M95" s="130"/>
      <c r="N95" s="67" t="str">
        <f>IFERROR((VLOOKUP(I95,'Lookup references'!$C$3:$D$6,2,FALSE)*J95),"")</f>
        <v/>
      </c>
      <c r="O95" s="67" t="str">
        <f>IFERROR((VLOOKUP(K95,'Lookup references'!$C$3:$D$6,2,FALSE)*L95),"")</f>
        <v/>
      </c>
      <c r="P95" s="59">
        <v>0</v>
      </c>
      <c r="Q95" s="109">
        <f t="shared" si="42"/>
        <v>0</v>
      </c>
      <c r="R95" s="110" t="str">
        <f>IFERROR((VLOOKUP(I95,'Lookup references'!$C$3:$E$6,3,FALSE)*J95)/1000,"")</f>
        <v/>
      </c>
      <c r="S95" s="110" t="str">
        <f>IFERROR((VLOOKUP(K95,'Lookup references'!$C$3:$E$6,3,FALSE)*L95)/1000,"")</f>
        <v/>
      </c>
      <c r="T95" s="111">
        <f t="shared" ref="T95:T107" si="73">SUM(R95:S95)</f>
        <v>0</v>
      </c>
      <c r="U95" s="170"/>
      <c r="V95" s="142"/>
      <c r="W95" s="139"/>
      <c r="X95" s="128"/>
      <c r="Y95" s="132"/>
      <c r="Z95" s="128"/>
      <c r="AA95" s="53"/>
      <c r="AB95" s="53"/>
      <c r="AC95" s="60"/>
      <c r="AD95" s="123">
        <f t="shared" ca="1" si="52"/>
        <v>43291</v>
      </c>
      <c r="AE95" s="124" t="str">
        <f ca="1">IF(AD95&gt;30,"Overdue","")</f>
        <v>Overdue</v>
      </c>
      <c r="AF95" s="123" t="e">
        <f>VLOOKUP(U95,'Lookup references'!$F$3:$I$8,4,FALSE)</f>
        <v>#N/A</v>
      </c>
      <c r="AG95" s="123">
        <f t="shared" ca="1" si="53"/>
        <v>1</v>
      </c>
      <c r="AH95" s="123">
        <f>IF(B95="",0,1)</f>
        <v>0</v>
      </c>
      <c r="AI95" s="123" t="str">
        <f>IF(Y95="Red",1,"")</f>
        <v/>
      </c>
      <c r="AJ95" s="123" t="str">
        <f>IF(U95="Complete",H95,"")</f>
        <v/>
      </c>
      <c r="AK95" s="123">
        <f>IF($I95="Electricity",J95,0)</f>
        <v>0</v>
      </c>
      <c r="AL95" s="123">
        <f t="shared" si="54"/>
        <v>0</v>
      </c>
      <c r="AM95" s="123">
        <f t="shared" si="55"/>
        <v>0</v>
      </c>
      <c r="AN95" s="123">
        <f t="shared" si="56"/>
        <v>0</v>
      </c>
      <c r="AO95" s="9">
        <f t="shared" si="57"/>
        <v>0</v>
      </c>
      <c r="AP95" s="112">
        <f>IF(I95="Electricity",J95*V95,0)</f>
        <v>0</v>
      </c>
      <c r="AQ95" s="112">
        <f t="shared" si="58"/>
        <v>0</v>
      </c>
      <c r="AR95" s="112"/>
      <c r="AS95" s="112">
        <f>IF(I95="Gas",J95*V95,0)</f>
        <v>0</v>
      </c>
      <c r="AT95" s="112">
        <f>IF(K95="Gas",L95*V95,0)</f>
        <v>0</v>
      </c>
      <c r="AU95" s="112"/>
      <c r="AV95" s="112">
        <f t="shared" si="59"/>
        <v>0</v>
      </c>
      <c r="AW95" s="113">
        <f t="shared" si="60"/>
        <v>0</v>
      </c>
      <c r="AX95" s="112"/>
      <c r="AY95" s="112"/>
      <c r="AZ95" s="113"/>
      <c r="BA95" s="113"/>
      <c r="BB95" s="114">
        <f>VLOOKUP("Electricity",'Lookup references'!$C$3:$D$6,2,FALSE)*AR95</f>
        <v>0</v>
      </c>
      <c r="BC95" s="18">
        <f>VLOOKUP("Gas",'Lookup references'!$C$3:$D$6,2,FALSE)*AU95</f>
        <v>0</v>
      </c>
      <c r="BD95" s="18">
        <f>VLOOKUP("Petrol",'Lookup references'!$C$3:$D$6,2,FALSE)*AX95</f>
        <v>0</v>
      </c>
      <c r="BE95" s="18">
        <f>VLOOKUP("Diesel",'Lookup references'!$C$3:$D$6,2,FALSE)*BA95</f>
        <v>0</v>
      </c>
      <c r="BF95" s="18">
        <f>P95*V95</f>
        <v>0</v>
      </c>
      <c r="BG95" s="18">
        <f t="shared" si="61"/>
        <v>0</v>
      </c>
      <c r="BH95" s="18">
        <f t="shared" si="43"/>
        <v>0</v>
      </c>
      <c r="BI95" s="114">
        <f>BH95*V95</f>
        <v>0</v>
      </c>
      <c r="BJ95" s="114">
        <f t="shared" ref="BJ95:BJ107" si="74">BH95</f>
        <v>0</v>
      </c>
      <c r="BK95" s="114">
        <f t="shared" ref="BK95:BK107" si="75">BH95</f>
        <v>0</v>
      </c>
      <c r="BL95" s="114">
        <f t="shared" ref="BL95:BL107" si="76">BH95</f>
        <v>0</v>
      </c>
      <c r="BM95" s="114">
        <f t="shared" ref="BM95:BM107" si="77">BH95</f>
        <v>0</v>
      </c>
      <c r="BN95" s="114">
        <f t="shared" ref="BN95:BN107" si="78">BM95</f>
        <v>0</v>
      </c>
      <c r="BO95" s="114">
        <f t="shared" si="44"/>
        <v>0</v>
      </c>
      <c r="BP95" s="119">
        <v>0.05</v>
      </c>
      <c r="BQ95" s="120">
        <f t="shared" si="45"/>
        <v>2.5000000000000001E-5</v>
      </c>
      <c r="BR95" s="120">
        <f t="shared" si="46"/>
        <v>5.0000000000000002E-5</v>
      </c>
      <c r="BS95" s="120">
        <f t="shared" si="47"/>
        <v>7.5000000000000007E-5</v>
      </c>
      <c r="BT95" s="120">
        <f t="shared" si="48"/>
        <v>1E-4</v>
      </c>
      <c r="BU95" s="120">
        <f t="shared" si="49"/>
        <v>1.25E-4</v>
      </c>
      <c r="BV95" s="120">
        <f t="shared" si="50"/>
        <v>3.7500000000000001E-4</v>
      </c>
    </row>
    <row r="96" spans="1:74" x14ac:dyDescent="0.2">
      <c r="A96" s="42">
        <v>89</v>
      </c>
      <c r="B96" s="43"/>
      <c r="C96" s="44"/>
      <c r="D96" s="169"/>
      <c r="E96" s="137"/>
      <c r="F96" s="138"/>
      <c r="G96" s="134"/>
      <c r="H96" s="166"/>
      <c r="I96" s="169"/>
      <c r="J96" s="139"/>
      <c r="K96" s="129"/>
      <c r="L96" s="139"/>
      <c r="M96" s="130"/>
      <c r="N96" s="67" t="str">
        <f>IFERROR((VLOOKUP(I96,'Lookup references'!$C$3:$D$6,2,FALSE)*J96),"")</f>
        <v/>
      </c>
      <c r="O96" s="67" t="str">
        <f>IFERROR((VLOOKUP(K96,'Lookup references'!$C$3:$D$6,2,FALSE)*L96),"")</f>
        <v/>
      </c>
      <c r="P96" s="59">
        <v>0</v>
      </c>
      <c r="Q96" s="109">
        <f t="shared" si="42"/>
        <v>0</v>
      </c>
      <c r="R96" s="110" t="str">
        <f>IFERROR((VLOOKUP(I96,'Lookup references'!$C$3:$E$6,3,FALSE)*J96)/1000,"")</f>
        <v/>
      </c>
      <c r="S96" s="110" t="str">
        <f>IFERROR((VLOOKUP(K96,'Lookup references'!$C$3:$E$6,3,FALSE)*L96)/1000,"")</f>
        <v/>
      </c>
      <c r="T96" s="111">
        <f t="shared" si="73"/>
        <v>0</v>
      </c>
      <c r="U96" s="170"/>
      <c r="V96" s="142"/>
      <c r="W96" s="139"/>
      <c r="X96" s="128"/>
      <c r="Y96" s="132"/>
      <c r="Z96" s="128"/>
      <c r="AA96" s="53"/>
      <c r="AB96" s="53"/>
      <c r="AC96" s="60"/>
      <c r="AD96" s="123">
        <f t="shared" ca="1" si="52"/>
        <v>43291</v>
      </c>
      <c r="AE96" s="124" t="str">
        <f ca="1">IF(AD96&gt;30,"Overdue","")</f>
        <v>Overdue</v>
      </c>
      <c r="AF96" s="123" t="e">
        <f>VLOOKUP(U96,'Lookup references'!$F$3:$I$8,4,FALSE)</f>
        <v>#N/A</v>
      </c>
      <c r="AG96" s="123">
        <f t="shared" ca="1" si="53"/>
        <v>1</v>
      </c>
      <c r="AH96" s="123">
        <f>IF(B96="",0,1)</f>
        <v>0</v>
      </c>
      <c r="AI96" s="123" t="str">
        <f>IF(Y96="Red",1,"")</f>
        <v/>
      </c>
      <c r="AJ96" s="123" t="str">
        <f>IF(U96="Complete",H96,"")</f>
        <v/>
      </c>
      <c r="AK96" s="123">
        <f>IF($I96="Electricity",J96,0)</f>
        <v>0</v>
      </c>
      <c r="AL96" s="123">
        <f t="shared" si="54"/>
        <v>0</v>
      </c>
      <c r="AM96" s="123">
        <f t="shared" si="55"/>
        <v>0</v>
      </c>
      <c r="AN96" s="123">
        <f t="shared" si="56"/>
        <v>0</v>
      </c>
      <c r="AO96" s="9">
        <f t="shared" si="57"/>
        <v>0</v>
      </c>
      <c r="AP96" s="112">
        <f>IF(I96="Electricity",J96*V96,0)</f>
        <v>0</v>
      </c>
      <c r="AQ96" s="112">
        <f t="shared" si="58"/>
        <v>0</v>
      </c>
      <c r="AR96" s="112"/>
      <c r="AS96" s="112">
        <f>IF(I96="Gas",J96*V96,0)</f>
        <v>0</v>
      </c>
      <c r="AT96" s="112">
        <f>IF(K96="Gas",L96*V96,0)</f>
        <v>0</v>
      </c>
      <c r="AU96" s="112"/>
      <c r="AV96" s="112">
        <f t="shared" si="59"/>
        <v>0</v>
      </c>
      <c r="AW96" s="113">
        <f t="shared" si="60"/>
        <v>0</v>
      </c>
      <c r="AX96" s="112"/>
      <c r="AY96" s="112"/>
      <c r="AZ96" s="113"/>
      <c r="BA96" s="113"/>
      <c r="BB96" s="114">
        <f>VLOOKUP("Electricity",'Lookup references'!$C$3:$D$6,2,FALSE)*AR96</f>
        <v>0</v>
      </c>
      <c r="BC96" s="18">
        <f>VLOOKUP("Gas",'Lookup references'!$C$3:$D$6,2,FALSE)*AU96</f>
        <v>0</v>
      </c>
      <c r="BD96" s="18">
        <f>VLOOKUP("Petrol",'Lookup references'!$C$3:$D$6,2,FALSE)*AX96</f>
        <v>0</v>
      </c>
      <c r="BE96" s="18">
        <f>VLOOKUP("Diesel",'Lookup references'!$C$3:$D$6,2,FALSE)*BA96</f>
        <v>0</v>
      </c>
      <c r="BF96" s="18">
        <f>P96*V96</f>
        <v>0</v>
      </c>
      <c r="BG96" s="18">
        <f t="shared" si="61"/>
        <v>0</v>
      </c>
      <c r="BH96" s="18">
        <f t="shared" si="43"/>
        <v>0</v>
      </c>
      <c r="BI96" s="114">
        <f>BH96*V96</f>
        <v>0</v>
      </c>
      <c r="BJ96" s="114">
        <f t="shared" si="74"/>
        <v>0</v>
      </c>
      <c r="BK96" s="114">
        <f t="shared" si="75"/>
        <v>0</v>
      </c>
      <c r="BL96" s="114">
        <f t="shared" si="76"/>
        <v>0</v>
      </c>
      <c r="BM96" s="114">
        <f t="shared" si="77"/>
        <v>0</v>
      </c>
      <c r="BN96" s="114">
        <f t="shared" si="78"/>
        <v>0</v>
      </c>
      <c r="BO96" s="114">
        <f t="shared" si="44"/>
        <v>0</v>
      </c>
      <c r="BP96" s="119">
        <v>0.05</v>
      </c>
      <c r="BQ96" s="120">
        <f t="shared" si="45"/>
        <v>2.5000000000000001E-5</v>
      </c>
      <c r="BR96" s="120">
        <f t="shared" si="46"/>
        <v>5.0000000000000002E-5</v>
      </c>
      <c r="BS96" s="120">
        <f t="shared" si="47"/>
        <v>7.5000000000000007E-5</v>
      </c>
      <c r="BT96" s="120">
        <f t="shared" si="48"/>
        <v>1E-4</v>
      </c>
      <c r="BU96" s="120">
        <f t="shared" si="49"/>
        <v>1.25E-4</v>
      </c>
      <c r="BV96" s="120">
        <f t="shared" si="50"/>
        <v>3.7500000000000001E-4</v>
      </c>
    </row>
    <row r="97" spans="1:74" x14ac:dyDescent="0.2">
      <c r="A97" s="42">
        <v>90</v>
      </c>
      <c r="B97" s="43"/>
      <c r="C97" s="44"/>
      <c r="D97" s="169"/>
      <c r="E97" s="137"/>
      <c r="F97" s="138"/>
      <c r="G97" s="134"/>
      <c r="H97" s="166"/>
      <c r="I97" s="169"/>
      <c r="J97" s="139"/>
      <c r="K97" s="129"/>
      <c r="L97" s="139"/>
      <c r="M97" s="130"/>
      <c r="N97" s="67" t="str">
        <f>IFERROR((VLOOKUP(I97,'Lookup references'!$C$3:$D$6,2,FALSE)*J97),"")</f>
        <v/>
      </c>
      <c r="O97" s="67" t="str">
        <f>IFERROR((VLOOKUP(K97,'Lookup references'!$C$3:$D$6,2,FALSE)*L97),"")</f>
        <v/>
      </c>
      <c r="P97" s="59">
        <v>0</v>
      </c>
      <c r="Q97" s="109">
        <f t="shared" si="42"/>
        <v>0</v>
      </c>
      <c r="R97" s="110" t="str">
        <f>IFERROR((VLOOKUP(I97,'Lookup references'!$C$3:$E$6,3,FALSE)*J97)/1000,"")</f>
        <v/>
      </c>
      <c r="S97" s="110" t="str">
        <f>IFERROR((VLOOKUP(K97,'Lookup references'!$C$3:$E$6,3,FALSE)*L97)/1000,"")</f>
        <v/>
      </c>
      <c r="T97" s="111">
        <f t="shared" si="73"/>
        <v>0</v>
      </c>
      <c r="U97" s="170"/>
      <c r="V97" s="142"/>
      <c r="W97" s="139"/>
      <c r="X97" s="128"/>
      <c r="Y97" s="132"/>
      <c r="Z97" s="128"/>
      <c r="AA97" s="53"/>
      <c r="AB97" s="53"/>
      <c r="AC97" s="60"/>
      <c r="AD97" s="123">
        <f t="shared" ca="1" si="52"/>
        <v>43291</v>
      </c>
      <c r="AE97" s="124" t="str">
        <f ca="1">IF(AD97&gt;30,"Overdue","")</f>
        <v>Overdue</v>
      </c>
      <c r="AF97" s="123" t="e">
        <f>VLOOKUP(U97,'Lookup references'!$F$3:$I$8,4,FALSE)</f>
        <v>#N/A</v>
      </c>
      <c r="AG97" s="123">
        <f t="shared" ca="1" si="53"/>
        <v>1</v>
      </c>
      <c r="AH97" s="123">
        <f>IF(B97="",0,1)</f>
        <v>0</v>
      </c>
      <c r="AI97" s="123" t="str">
        <f>IF(Y97="Red",1,"")</f>
        <v/>
      </c>
      <c r="AJ97" s="123" t="str">
        <f>IF(U97="Complete",H97,"")</f>
        <v/>
      </c>
      <c r="AK97" s="123">
        <f>IF($I97="Electricity",J97,0)</f>
        <v>0</v>
      </c>
      <c r="AL97" s="123">
        <f t="shared" si="54"/>
        <v>0</v>
      </c>
      <c r="AM97" s="123">
        <f t="shared" si="55"/>
        <v>0</v>
      </c>
      <c r="AN97" s="123">
        <f t="shared" si="56"/>
        <v>0</v>
      </c>
      <c r="AO97" s="9">
        <f t="shared" si="57"/>
        <v>0</v>
      </c>
      <c r="AP97" s="112">
        <f>IF(I97="Electricity",J97*V97,0)</f>
        <v>0</v>
      </c>
      <c r="AQ97" s="112">
        <f t="shared" si="58"/>
        <v>0</v>
      </c>
      <c r="AR97" s="112"/>
      <c r="AS97" s="112">
        <f>IF(I97="Gas",J97*V97,0)</f>
        <v>0</v>
      </c>
      <c r="AT97" s="112">
        <f>IF(K97="Gas",L97*V97,0)</f>
        <v>0</v>
      </c>
      <c r="AU97" s="112"/>
      <c r="AV97" s="112">
        <f t="shared" si="59"/>
        <v>0</v>
      </c>
      <c r="AW97" s="113">
        <f t="shared" si="60"/>
        <v>0</v>
      </c>
      <c r="AX97" s="112"/>
      <c r="AY97" s="112"/>
      <c r="AZ97" s="113"/>
      <c r="BA97" s="113"/>
      <c r="BB97" s="114">
        <f>VLOOKUP("Electricity",'Lookup references'!$C$3:$D$6,2,FALSE)*AR97</f>
        <v>0</v>
      </c>
      <c r="BC97" s="18">
        <f>VLOOKUP("Gas",'Lookup references'!$C$3:$D$6,2,FALSE)*AU97</f>
        <v>0</v>
      </c>
      <c r="BD97" s="18">
        <f>VLOOKUP("Petrol",'Lookup references'!$C$3:$D$6,2,FALSE)*AX97</f>
        <v>0</v>
      </c>
      <c r="BE97" s="18">
        <f>VLOOKUP("Diesel",'Lookup references'!$C$3:$D$6,2,FALSE)*BA97</f>
        <v>0</v>
      </c>
      <c r="BF97" s="18">
        <f>P97*V97</f>
        <v>0</v>
      </c>
      <c r="BG97" s="18">
        <f t="shared" si="61"/>
        <v>0</v>
      </c>
      <c r="BH97" s="18">
        <f t="shared" si="43"/>
        <v>0</v>
      </c>
      <c r="BI97" s="114">
        <f>BH97*V97</f>
        <v>0</v>
      </c>
      <c r="BJ97" s="114">
        <f t="shared" si="74"/>
        <v>0</v>
      </c>
      <c r="BK97" s="114">
        <f t="shared" si="75"/>
        <v>0</v>
      </c>
      <c r="BL97" s="114">
        <f t="shared" si="76"/>
        <v>0</v>
      </c>
      <c r="BM97" s="114">
        <f t="shared" si="77"/>
        <v>0</v>
      </c>
      <c r="BN97" s="114">
        <f t="shared" si="78"/>
        <v>0</v>
      </c>
      <c r="BO97" s="114">
        <f t="shared" si="44"/>
        <v>0</v>
      </c>
      <c r="BP97" s="119">
        <v>0.05</v>
      </c>
      <c r="BQ97" s="120">
        <f t="shared" si="45"/>
        <v>2.5000000000000001E-5</v>
      </c>
      <c r="BR97" s="120">
        <f t="shared" si="46"/>
        <v>5.0000000000000002E-5</v>
      </c>
      <c r="BS97" s="120">
        <f t="shared" si="47"/>
        <v>7.5000000000000007E-5</v>
      </c>
      <c r="BT97" s="120">
        <f t="shared" si="48"/>
        <v>1E-4</v>
      </c>
      <c r="BU97" s="120">
        <f t="shared" si="49"/>
        <v>1.25E-4</v>
      </c>
      <c r="BV97" s="120">
        <f t="shared" si="50"/>
        <v>3.7500000000000001E-4</v>
      </c>
    </row>
    <row r="98" spans="1:74" x14ac:dyDescent="0.2">
      <c r="A98" s="42">
        <v>91</v>
      </c>
      <c r="B98" s="43"/>
      <c r="C98" s="44"/>
      <c r="D98" s="169"/>
      <c r="E98" s="137"/>
      <c r="F98" s="138"/>
      <c r="G98" s="134"/>
      <c r="H98" s="166"/>
      <c r="I98" s="169"/>
      <c r="J98" s="139"/>
      <c r="K98" s="129"/>
      <c r="L98" s="139"/>
      <c r="M98" s="130"/>
      <c r="N98" s="67" t="str">
        <f>IFERROR((VLOOKUP(I98,'Lookup references'!$C$3:$D$6,2,FALSE)*J98),"")</f>
        <v/>
      </c>
      <c r="O98" s="67" t="str">
        <f>IFERROR((VLOOKUP(K98,'Lookup references'!$C$3:$D$6,2,FALSE)*L98),"")</f>
        <v/>
      </c>
      <c r="P98" s="59">
        <v>0</v>
      </c>
      <c r="Q98" s="109">
        <f t="shared" si="42"/>
        <v>0</v>
      </c>
      <c r="R98" s="110" t="str">
        <f>IFERROR((VLOOKUP(I98,'Lookup references'!$C$3:$E$6,3,FALSE)*J98)/1000,"")</f>
        <v/>
      </c>
      <c r="S98" s="110" t="str">
        <f>IFERROR((VLOOKUP(K98,'Lookup references'!$C$3:$E$6,3,FALSE)*L98)/1000,"")</f>
        <v/>
      </c>
      <c r="T98" s="111">
        <f t="shared" si="73"/>
        <v>0</v>
      </c>
      <c r="U98" s="170"/>
      <c r="V98" s="142"/>
      <c r="W98" s="139"/>
      <c r="X98" s="128"/>
      <c r="Y98" s="132"/>
      <c r="Z98" s="128"/>
      <c r="AA98" s="53"/>
      <c r="AB98" s="53"/>
      <c r="AC98" s="60"/>
      <c r="AD98" s="123">
        <f t="shared" ca="1" si="52"/>
        <v>43291</v>
      </c>
      <c r="AE98" s="124" t="str">
        <f ca="1">IF(AD98&gt;30,"Overdue","")</f>
        <v>Overdue</v>
      </c>
      <c r="AF98" s="123" t="e">
        <f>VLOOKUP(U98,'Lookup references'!$F$3:$I$8,4,FALSE)</f>
        <v>#N/A</v>
      </c>
      <c r="AG98" s="123">
        <f t="shared" ca="1" si="53"/>
        <v>1</v>
      </c>
      <c r="AH98" s="123">
        <f>IF(B98="",0,1)</f>
        <v>0</v>
      </c>
      <c r="AI98" s="123" t="str">
        <f>IF(Y98="Red",1,"")</f>
        <v/>
      </c>
      <c r="AJ98" s="123" t="str">
        <f>IF(U98="Complete",H98,"")</f>
        <v/>
      </c>
      <c r="AK98" s="123">
        <f>IF($I98="Electricity",J98,0)</f>
        <v>0</v>
      </c>
      <c r="AL98" s="123">
        <f t="shared" si="54"/>
        <v>0</v>
      </c>
      <c r="AM98" s="123">
        <f t="shared" si="55"/>
        <v>0</v>
      </c>
      <c r="AN98" s="123">
        <f t="shared" si="56"/>
        <v>0</v>
      </c>
      <c r="AO98" s="9">
        <f t="shared" si="57"/>
        <v>0</v>
      </c>
      <c r="AP98" s="112">
        <f>IF(I98="Electricity",J98*V98,0)</f>
        <v>0</v>
      </c>
      <c r="AQ98" s="112">
        <f t="shared" si="58"/>
        <v>0</v>
      </c>
      <c r="AR98" s="112"/>
      <c r="AS98" s="112">
        <f>IF(I98="Gas",J98*V98,0)</f>
        <v>0</v>
      </c>
      <c r="AT98" s="112">
        <f>IF(K98="Gas",L98*V98,0)</f>
        <v>0</v>
      </c>
      <c r="AU98" s="112"/>
      <c r="AV98" s="112">
        <f t="shared" si="59"/>
        <v>0</v>
      </c>
      <c r="AW98" s="113">
        <f t="shared" si="60"/>
        <v>0</v>
      </c>
      <c r="AX98" s="112"/>
      <c r="AY98" s="112"/>
      <c r="AZ98" s="113"/>
      <c r="BA98" s="113"/>
      <c r="BB98" s="114">
        <f>VLOOKUP("Electricity",'Lookup references'!$C$3:$D$6,2,FALSE)*AR98</f>
        <v>0</v>
      </c>
      <c r="BC98" s="18">
        <f>VLOOKUP("Gas",'Lookup references'!$C$3:$D$6,2,FALSE)*AU98</f>
        <v>0</v>
      </c>
      <c r="BD98" s="18">
        <f>VLOOKUP("Petrol",'Lookup references'!$C$3:$D$6,2,FALSE)*AX98</f>
        <v>0</v>
      </c>
      <c r="BE98" s="18">
        <f>VLOOKUP("Diesel",'Lookup references'!$C$3:$D$6,2,FALSE)*BA98</f>
        <v>0</v>
      </c>
      <c r="BF98" s="18">
        <f>P98*V98</f>
        <v>0</v>
      </c>
      <c r="BG98" s="18">
        <f t="shared" si="61"/>
        <v>0</v>
      </c>
      <c r="BH98" s="18">
        <f t="shared" si="43"/>
        <v>0</v>
      </c>
      <c r="BI98" s="114">
        <f>BH98*V98</f>
        <v>0</v>
      </c>
      <c r="BJ98" s="114">
        <f t="shared" si="74"/>
        <v>0</v>
      </c>
      <c r="BK98" s="114">
        <f t="shared" si="75"/>
        <v>0</v>
      </c>
      <c r="BL98" s="114">
        <f t="shared" si="76"/>
        <v>0</v>
      </c>
      <c r="BM98" s="114">
        <f t="shared" si="77"/>
        <v>0</v>
      </c>
      <c r="BN98" s="114">
        <f t="shared" si="78"/>
        <v>0</v>
      </c>
      <c r="BO98" s="114">
        <f t="shared" si="44"/>
        <v>0</v>
      </c>
      <c r="BP98" s="119">
        <v>0.05</v>
      </c>
      <c r="BQ98" s="120">
        <f t="shared" si="45"/>
        <v>2.5000000000000001E-5</v>
      </c>
      <c r="BR98" s="120">
        <f t="shared" si="46"/>
        <v>5.0000000000000002E-5</v>
      </c>
      <c r="BS98" s="120">
        <f t="shared" si="47"/>
        <v>7.5000000000000007E-5</v>
      </c>
      <c r="BT98" s="120">
        <f t="shared" si="48"/>
        <v>1E-4</v>
      </c>
      <c r="BU98" s="120">
        <f t="shared" si="49"/>
        <v>1.25E-4</v>
      </c>
      <c r="BV98" s="120">
        <f t="shared" si="50"/>
        <v>3.7500000000000001E-4</v>
      </c>
    </row>
    <row r="99" spans="1:74" x14ac:dyDescent="0.2">
      <c r="A99" s="42">
        <v>92</v>
      </c>
      <c r="B99" s="43"/>
      <c r="C99" s="44"/>
      <c r="D99" s="169"/>
      <c r="E99" s="137"/>
      <c r="F99" s="138"/>
      <c r="G99" s="134"/>
      <c r="H99" s="166"/>
      <c r="I99" s="169"/>
      <c r="J99" s="139"/>
      <c r="K99" s="129"/>
      <c r="L99" s="139"/>
      <c r="M99" s="130"/>
      <c r="N99" s="67" t="str">
        <f>IFERROR((VLOOKUP(I99,'Lookup references'!$C$3:$D$6,2,FALSE)*J99),"")</f>
        <v/>
      </c>
      <c r="O99" s="67" t="str">
        <f>IFERROR((VLOOKUP(K99,'Lookup references'!$C$3:$D$6,2,FALSE)*L99),"")</f>
        <v/>
      </c>
      <c r="P99" s="59">
        <v>0</v>
      </c>
      <c r="Q99" s="109">
        <f t="shared" si="42"/>
        <v>0</v>
      </c>
      <c r="R99" s="110" t="str">
        <f>IFERROR((VLOOKUP(I99,'Lookup references'!$C$3:$E$6,3,FALSE)*J99)/1000,"")</f>
        <v/>
      </c>
      <c r="S99" s="110" t="str">
        <f>IFERROR((VLOOKUP(K99,'Lookup references'!$C$3:$E$6,3,FALSE)*L99)/1000,"")</f>
        <v/>
      </c>
      <c r="T99" s="111">
        <f t="shared" si="73"/>
        <v>0</v>
      </c>
      <c r="U99" s="170"/>
      <c r="V99" s="142"/>
      <c r="W99" s="139"/>
      <c r="X99" s="128"/>
      <c r="Y99" s="132"/>
      <c r="Z99" s="128"/>
      <c r="AA99" s="53"/>
      <c r="AB99" s="53"/>
      <c r="AC99" s="60"/>
      <c r="AD99" s="123">
        <f t="shared" ca="1" si="52"/>
        <v>43291</v>
      </c>
      <c r="AE99" s="124" t="str">
        <f ca="1">IF(AD99&gt;30,"Overdue","")</f>
        <v>Overdue</v>
      </c>
      <c r="AF99" s="123" t="e">
        <f>VLOOKUP(U99,'Lookup references'!$F$3:$I$8,4,FALSE)</f>
        <v>#N/A</v>
      </c>
      <c r="AG99" s="123">
        <f t="shared" ca="1" si="53"/>
        <v>1</v>
      </c>
      <c r="AH99" s="123">
        <f>IF(B99="",0,1)</f>
        <v>0</v>
      </c>
      <c r="AI99" s="123" t="str">
        <f>IF(Y99="Red",1,"")</f>
        <v/>
      </c>
      <c r="AJ99" s="123" t="str">
        <f>IF(U99="Complete",H99,"")</f>
        <v/>
      </c>
      <c r="AK99" s="123">
        <f>IF($I99="Electricity",J99,0)</f>
        <v>0</v>
      </c>
      <c r="AL99" s="123">
        <f t="shared" si="54"/>
        <v>0</v>
      </c>
      <c r="AM99" s="123">
        <f t="shared" si="55"/>
        <v>0</v>
      </c>
      <c r="AN99" s="123">
        <f t="shared" si="56"/>
        <v>0</v>
      </c>
      <c r="AO99" s="9">
        <f t="shared" si="57"/>
        <v>0</v>
      </c>
      <c r="AP99" s="112">
        <f>IF(I99="Electricity",J99*V99,0)</f>
        <v>0</v>
      </c>
      <c r="AQ99" s="112">
        <f t="shared" si="58"/>
        <v>0</v>
      </c>
      <c r="AR99" s="112"/>
      <c r="AS99" s="112">
        <f>IF(I99="Gas",J99*V99,0)</f>
        <v>0</v>
      </c>
      <c r="AT99" s="112">
        <f>IF(K99="Gas",L99*V99,0)</f>
        <v>0</v>
      </c>
      <c r="AU99" s="112"/>
      <c r="AV99" s="112">
        <f t="shared" si="59"/>
        <v>0</v>
      </c>
      <c r="AW99" s="113">
        <f t="shared" si="60"/>
        <v>0</v>
      </c>
      <c r="AX99" s="112"/>
      <c r="AY99" s="112"/>
      <c r="AZ99" s="113"/>
      <c r="BA99" s="113"/>
      <c r="BB99" s="114">
        <f>VLOOKUP("Electricity",'Lookup references'!$C$3:$D$6,2,FALSE)*AR99</f>
        <v>0</v>
      </c>
      <c r="BC99" s="18">
        <f>VLOOKUP("Gas",'Lookup references'!$C$3:$D$6,2,FALSE)*AU99</f>
        <v>0</v>
      </c>
      <c r="BD99" s="18">
        <f>VLOOKUP("Petrol",'Lookup references'!$C$3:$D$6,2,FALSE)*AX99</f>
        <v>0</v>
      </c>
      <c r="BE99" s="18">
        <f>VLOOKUP("Diesel",'Lookup references'!$C$3:$D$6,2,FALSE)*BA99</f>
        <v>0</v>
      </c>
      <c r="BF99" s="18">
        <f>P99*V99</f>
        <v>0</v>
      </c>
      <c r="BG99" s="18">
        <f t="shared" si="61"/>
        <v>0</v>
      </c>
      <c r="BH99" s="18">
        <f t="shared" si="43"/>
        <v>0</v>
      </c>
      <c r="BI99" s="114">
        <f>BH99*V99</f>
        <v>0</v>
      </c>
      <c r="BJ99" s="114">
        <f t="shared" si="74"/>
        <v>0</v>
      </c>
      <c r="BK99" s="114">
        <f t="shared" si="75"/>
        <v>0</v>
      </c>
      <c r="BL99" s="114">
        <f t="shared" si="76"/>
        <v>0</v>
      </c>
      <c r="BM99" s="114">
        <f t="shared" si="77"/>
        <v>0</v>
      </c>
      <c r="BN99" s="114">
        <f t="shared" si="78"/>
        <v>0</v>
      </c>
      <c r="BO99" s="114">
        <f t="shared" si="44"/>
        <v>0</v>
      </c>
      <c r="BP99" s="119">
        <v>0.05</v>
      </c>
      <c r="BQ99" s="120">
        <f t="shared" si="45"/>
        <v>2.5000000000000001E-5</v>
      </c>
      <c r="BR99" s="120">
        <f t="shared" si="46"/>
        <v>5.0000000000000002E-5</v>
      </c>
      <c r="BS99" s="120">
        <f t="shared" si="47"/>
        <v>7.5000000000000007E-5</v>
      </c>
      <c r="BT99" s="120">
        <f t="shared" si="48"/>
        <v>1E-4</v>
      </c>
      <c r="BU99" s="120">
        <f t="shared" si="49"/>
        <v>1.25E-4</v>
      </c>
      <c r="BV99" s="120">
        <f t="shared" si="50"/>
        <v>3.7500000000000001E-4</v>
      </c>
    </row>
    <row r="100" spans="1:74" x14ac:dyDescent="0.2">
      <c r="A100" s="42">
        <v>93</v>
      </c>
      <c r="B100" s="43"/>
      <c r="C100" s="44"/>
      <c r="D100" s="169"/>
      <c r="E100" s="137"/>
      <c r="F100" s="138"/>
      <c r="G100" s="134"/>
      <c r="H100" s="166"/>
      <c r="I100" s="169"/>
      <c r="J100" s="139"/>
      <c r="K100" s="129"/>
      <c r="L100" s="139"/>
      <c r="M100" s="130"/>
      <c r="N100" s="67" t="str">
        <f>IFERROR((VLOOKUP(I100,'Lookup references'!$C$3:$D$6,2,FALSE)*J100),"")</f>
        <v/>
      </c>
      <c r="O100" s="67" t="str">
        <f>IFERROR((VLOOKUP(K100,'Lookup references'!$C$3:$D$6,2,FALSE)*L100),"")</f>
        <v/>
      </c>
      <c r="P100" s="59">
        <v>0</v>
      </c>
      <c r="Q100" s="109">
        <f t="shared" si="42"/>
        <v>0</v>
      </c>
      <c r="R100" s="110" t="str">
        <f>IFERROR((VLOOKUP(I100,'Lookup references'!$C$3:$E$6,3,FALSE)*J100)/1000,"")</f>
        <v/>
      </c>
      <c r="S100" s="110" t="str">
        <f>IFERROR((VLOOKUP(K100,'Lookup references'!$C$3:$E$6,3,FALSE)*L100)/1000,"")</f>
        <v/>
      </c>
      <c r="T100" s="111">
        <f t="shared" si="73"/>
        <v>0</v>
      </c>
      <c r="U100" s="170"/>
      <c r="V100" s="142"/>
      <c r="W100" s="139"/>
      <c r="X100" s="128"/>
      <c r="Y100" s="132"/>
      <c r="Z100" s="128"/>
      <c r="AA100" s="53"/>
      <c r="AB100" s="53"/>
      <c r="AC100" s="60"/>
      <c r="AD100" s="123">
        <f t="shared" ca="1" si="52"/>
        <v>43291</v>
      </c>
      <c r="AE100" s="124" t="str">
        <f ca="1">IF(AD100&gt;30,"Overdue","")</f>
        <v>Overdue</v>
      </c>
      <c r="AF100" s="123" t="e">
        <f>VLOOKUP(U100,'Lookup references'!$F$3:$I$8,4,FALSE)</f>
        <v>#N/A</v>
      </c>
      <c r="AG100" s="123">
        <f t="shared" ca="1" si="53"/>
        <v>1</v>
      </c>
      <c r="AH100" s="123">
        <f>IF(B100="",0,1)</f>
        <v>0</v>
      </c>
      <c r="AI100" s="123" t="str">
        <f>IF(Y100="Red",1,"")</f>
        <v/>
      </c>
      <c r="AJ100" s="123" t="str">
        <f>IF(U100="Complete",H100,"")</f>
        <v/>
      </c>
      <c r="AK100" s="123">
        <f>IF($I100="Electricity",J100,0)</f>
        <v>0</v>
      </c>
      <c r="AL100" s="123">
        <f t="shared" si="54"/>
        <v>0</v>
      </c>
      <c r="AM100" s="123">
        <f t="shared" si="55"/>
        <v>0</v>
      </c>
      <c r="AN100" s="123">
        <f t="shared" si="56"/>
        <v>0</v>
      </c>
      <c r="AO100" s="9">
        <f t="shared" si="57"/>
        <v>0</v>
      </c>
      <c r="AP100" s="112">
        <f>IF(I100="Electricity",J100*V100,0)</f>
        <v>0</v>
      </c>
      <c r="AQ100" s="112">
        <f t="shared" si="58"/>
        <v>0</v>
      </c>
      <c r="AR100" s="112"/>
      <c r="AS100" s="112">
        <f>IF(I100="Gas",J100*V100,0)</f>
        <v>0</v>
      </c>
      <c r="AT100" s="112">
        <f>IF(K100="Gas",L100*V100,0)</f>
        <v>0</v>
      </c>
      <c r="AU100" s="112"/>
      <c r="AV100" s="112">
        <f t="shared" si="59"/>
        <v>0</v>
      </c>
      <c r="AW100" s="113">
        <f t="shared" si="60"/>
        <v>0</v>
      </c>
      <c r="AX100" s="112"/>
      <c r="AY100" s="112"/>
      <c r="AZ100" s="113"/>
      <c r="BA100" s="113"/>
      <c r="BB100" s="114">
        <f>VLOOKUP("Electricity",'Lookup references'!$C$3:$D$6,2,FALSE)*AR100</f>
        <v>0</v>
      </c>
      <c r="BC100" s="18">
        <f>VLOOKUP("Gas",'Lookup references'!$C$3:$D$6,2,FALSE)*AU100</f>
        <v>0</v>
      </c>
      <c r="BD100" s="18">
        <f>VLOOKUP("Petrol",'Lookup references'!$C$3:$D$6,2,FALSE)*AX100</f>
        <v>0</v>
      </c>
      <c r="BE100" s="18">
        <f>VLOOKUP("Diesel",'Lookup references'!$C$3:$D$6,2,FALSE)*BA100</f>
        <v>0</v>
      </c>
      <c r="BF100" s="18">
        <f>P100*V100</f>
        <v>0</v>
      </c>
      <c r="BG100" s="18">
        <f t="shared" si="61"/>
        <v>0</v>
      </c>
      <c r="BH100" s="18">
        <f t="shared" si="43"/>
        <v>0</v>
      </c>
      <c r="BI100" s="114">
        <f>BH100*V100</f>
        <v>0</v>
      </c>
      <c r="BJ100" s="114">
        <f t="shared" si="74"/>
        <v>0</v>
      </c>
      <c r="BK100" s="114">
        <f t="shared" si="75"/>
        <v>0</v>
      </c>
      <c r="BL100" s="114">
        <f t="shared" si="76"/>
        <v>0</v>
      </c>
      <c r="BM100" s="114">
        <f t="shared" si="77"/>
        <v>0</v>
      </c>
      <c r="BN100" s="114">
        <f t="shared" si="78"/>
        <v>0</v>
      </c>
      <c r="BO100" s="114">
        <f t="shared" si="44"/>
        <v>0</v>
      </c>
      <c r="BP100" s="119">
        <v>0.05</v>
      </c>
      <c r="BQ100" s="120">
        <f t="shared" si="45"/>
        <v>2.5000000000000001E-5</v>
      </c>
      <c r="BR100" s="120">
        <f t="shared" si="46"/>
        <v>5.0000000000000002E-5</v>
      </c>
      <c r="BS100" s="120">
        <f t="shared" si="47"/>
        <v>7.5000000000000007E-5</v>
      </c>
      <c r="BT100" s="120">
        <f t="shared" si="48"/>
        <v>1E-4</v>
      </c>
      <c r="BU100" s="120">
        <f t="shared" si="49"/>
        <v>1.25E-4</v>
      </c>
      <c r="BV100" s="120">
        <f t="shared" si="50"/>
        <v>3.7500000000000001E-4</v>
      </c>
    </row>
    <row r="101" spans="1:74" x14ac:dyDescent="0.2">
      <c r="A101" s="42">
        <v>94</v>
      </c>
      <c r="B101" s="43"/>
      <c r="C101" s="44"/>
      <c r="D101" s="169"/>
      <c r="E101" s="137"/>
      <c r="F101" s="138"/>
      <c r="G101" s="134"/>
      <c r="H101" s="166"/>
      <c r="I101" s="169"/>
      <c r="J101" s="139"/>
      <c r="K101" s="129"/>
      <c r="L101" s="139"/>
      <c r="M101" s="130"/>
      <c r="N101" s="67" t="str">
        <f>IFERROR((VLOOKUP(I101,'Lookup references'!$C$3:$D$6,2,FALSE)*J101),"")</f>
        <v/>
      </c>
      <c r="O101" s="67" t="str">
        <f>IFERROR((VLOOKUP(K101,'Lookup references'!$C$3:$D$6,2,FALSE)*L101),"")</f>
        <v/>
      </c>
      <c r="P101" s="59">
        <v>0</v>
      </c>
      <c r="Q101" s="109">
        <f t="shared" si="42"/>
        <v>0</v>
      </c>
      <c r="R101" s="110" t="str">
        <f>IFERROR((VLOOKUP(I101,'Lookup references'!$C$3:$E$6,3,FALSE)*J101)/1000,"")</f>
        <v/>
      </c>
      <c r="S101" s="110" t="str">
        <f>IFERROR((VLOOKUP(K101,'Lookup references'!$C$3:$E$6,3,FALSE)*L101)/1000,"")</f>
        <v/>
      </c>
      <c r="T101" s="111">
        <f t="shared" si="73"/>
        <v>0</v>
      </c>
      <c r="U101" s="170"/>
      <c r="V101" s="142"/>
      <c r="W101" s="139"/>
      <c r="X101" s="128"/>
      <c r="Y101" s="132"/>
      <c r="Z101" s="128"/>
      <c r="AA101" s="53"/>
      <c r="AB101" s="53"/>
      <c r="AC101" s="60"/>
      <c r="AD101" s="123">
        <f t="shared" ca="1" si="52"/>
        <v>43291</v>
      </c>
      <c r="AE101" s="124" t="str">
        <f ca="1">IF(AD101&gt;30,"Overdue","")</f>
        <v>Overdue</v>
      </c>
      <c r="AF101" s="123" t="e">
        <f>VLOOKUP(U101,'Lookup references'!$F$3:$I$8,4,FALSE)</f>
        <v>#N/A</v>
      </c>
      <c r="AG101" s="123">
        <f t="shared" ca="1" si="53"/>
        <v>1</v>
      </c>
      <c r="AH101" s="123">
        <f>IF(B101="",0,1)</f>
        <v>0</v>
      </c>
      <c r="AI101" s="123" t="str">
        <f>IF(Y101="Red",1,"")</f>
        <v/>
      </c>
      <c r="AJ101" s="123" t="str">
        <f>IF(U101="Complete",H101,"")</f>
        <v/>
      </c>
      <c r="AK101" s="123">
        <f>IF($I101="Electricity",J101,0)</f>
        <v>0</v>
      </c>
      <c r="AL101" s="123">
        <f t="shared" si="54"/>
        <v>0</v>
      </c>
      <c r="AM101" s="123">
        <f t="shared" si="55"/>
        <v>0</v>
      </c>
      <c r="AN101" s="123">
        <f t="shared" si="56"/>
        <v>0</v>
      </c>
      <c r="AO101" s="9">
        <f t="shared" si="57"/>
        <v>0</v>
      </c>
      <c r="AP101" s="112">
        <f>IF(I101="Electricity",J101*V101,0)</f>
        <v>0</v>
      </c>
      <c r="AQ101" s="112">
        <f t="shared" si="58"/>
        <v>0</v>
      </c>
      <c r="AR101" s="112"/>
      <c r="AS101" s="112">
        <f>IF(I101="Gas",J101*V101,0)</f>
        <v>0</v>
      </c>
      <c r="AT101" s="112">
        <f>IF(K101="Gas",L101*V101,0)</f>
        <v>0</v>
      </c>
      <c r="AU101" s="112"/>
      <c r="AV101" s="112">
        <f t="shared" si="59"/>
        <v>0</v>
      </c>
      <c r="AW101" s="113">
        <f t="shared" si="60"/>
        <v>0</v>
      </c>
      <c r="AX101" s="112"/>
      <c r="AY101" s="112"/>
      <c r="AZ101" s="113"/>
      <c r="BA101" s="113"/>
      <c r="BB101" s="114">
        <f>VLOOKUP("Electricity",'Lookup references'!$C$3:$D$6,2,FALSE)*AR101</f>
        <v>0</v>
      </c>
      <c r="BC101" s="18">
        <f>VLOOKUP("Gas",'Lookup references'!$C$3:$D$6,2,FALSE)*AU101</f>
        <v>0</v>
      </c>
      <c r="BD101" s="18">
        <f>VLOOKUP("Petrol",'Lookup references'!$C$3:$D$6,2,FALSE)*AX101</f>
        <v>0</v>
      </c>
      <c r="BE101" s="18">
        <f>VLOOKUP("Diesel",'Lookup references'!$C$3:$D$6,2,FALSE)*BA101</f>
        <v>0</v>
      </c>
      <c r="BF101" s="18">
        <f>P101*V101</f>
        <v>0</v>
      </c>
      <c r="BG101" s="18">
        <f t="shared" si="61"/>
        <v>0</v>
      </c>
      <c r="BH101" s="18">
        <f t="shared" si="43"/>
        <v>0</v>
      </c>
      <c r="BI101" s="114">
        <f>BH101*V101</f>
        <v>0</v>
      </c>
      <c r="BJ101" s="114">
        <f t="shared" si="74"/>
        <v>0</v>
      </c>
      <c r="BK101" s="114">
        <f t="shared" si="75"/>
        <v>0</v>
      </c>
      <c r="BL101" s="114">
        <f t="shared" si="76"/>
        <v>0</v>
      </c>
      <c r="BM101" s="114">
        <f t="shared" si="77"/>
        <v>0</v>
      </c>
      <c r="BN101" s="114">
        <f t="shared" si="78"/>
        <v>0</v>
      </c>
      <c r="BO101" s="114">
        <f t="shared" si="44"/>
        <v>0</v>
      </c>
      <c r="BP101" s="119">
        <v>0.05</v>
      </c>
      <c r="BQ101" s="120">
        <f t="shared" si="45"/>
        <v>2.5000000000000001E-5</v>
      </c>
      <c r="BR101" s="120">
        <f t="shared" si="46"/>
        <v>5.0000000000000002E-5</v>
      </c>
      <c r="BS101" s="120">
        <f t="shared" si="47"/>
        <v>7.5000000000000007E-5</v>
      </c>
      <c r="BT101" s="120">
        <f t="shared" si="48"/>
        <v>1E-4</v>
      </c>
      <c r="BU101" s="120">
        <f t="shared" si="49"/>
        <v>1.25E-4</v>
      </c>
      <c r="BV101" s="120">
        <f t="shared" si="50"/>
        <v>3.7500000000000001E-4</v>
      </c>
    </row>
    <row r="102" spans="1:74" x14ac:dyDescent="0.2">
      <c r="A102" s="42">
        <v>95</v>
      </c>
      <c r="B102" s="43"/>
      <c r="C102" s="44"/>
      <c r="D102" s="169"/>
      <c r="E102" s="137"/>
      <c r="F102" s="138"/>
      <c r="G102" s="134"/>
      <c r="H102" s="166"/>
      <c r="I102" s="169"/>
      <c r="J102" s="139"/>
      <c r="K102" s="129"/>
      <c r="L102" s="139"/>
      <c r="M102" s="130"/>
      <c r="N102" s="67" t="str">
        <f>IFERROR((VLOOKUP(I102,'Lookup references'!$C$3:$D$6,2,FALSE)*J102),"")</f>
        <v/>
      </c>
      <c r="O102" s="67" t="str">
        <f>IFERROR((VLOOKUP(K102,'Lookup references'!$C$3:$D$6,2,FALSE)*L102),"")</f>
        <v/>
      </c>
      <c r="P102" s="59">
        <v>0</v>
      </c>
      <c r="Q102" s="109">
        <f t="shared" si="42"/>
        <v>0</v>
      </c>
      <c r="R102" s="110" t="str">
        <f>IFERROR((VLOOKUP(I102,'Lookup references'!$C$3:$E$6,3,FALSE)*J102)/1000,"")</f>
        <v/>
      </c>
      <c r="S102" s="110" t="str">
        <f>IFERROR((VLOOKUP(K102,'Lookup references'!$C$3:$E$6,3,FALSE)*L102)/1000,"")</f>
        <v/>
      </c>
      <c r="T102" s="111">
        <f t="shared" si="73"/>
        <v>0</v>
      </c>
      <c r="U102" s="170"/>
      <c r="V102" s="142"/>
      <c r="W102" s="139"/>
      <c r="X102" s="128"/>
      <c r="Y102" s="132"/>
      <c r="Z102" s="128"/>
      <c r="AA102" s="53"/>
      <c r="AB102" s="53"/>
      <c r="AC102" s="60"/>
      <c r="AD102" s="123">
        <f t="shared" ca="1" si="52"/>
        <v>43291</v>
      </c>
      <c r="AE102" s="124" t="str">
        <f ca="1">IF(AD102&gt;30,"Overdue","")</f>
        <v>Overdue</v>
      </c>
      <c r="AF102" s="123" t="e">
        <f>VLOOKUP(U102,'Lookup references'!$F$3:$I$8,4,FALSE)</f>
        <v>#N/A</v>
      </c>
      <c r="AG102" s="123">
        <f t="shared" ca="1" si="53"/>
        <v>1</v>
      </c>
      <c r="AH102" s="123">
        <f>IF(B102="",0,1)</f>
        <v>0</v>
      </c>
      <c r="AI102" s="123" t="str">
        <f>IF(Y102="Red",1,"")</f>
        <v/>
      </c>
      <c r="AJ102" s="123" t="str">
        <f>IF(U102="Complete",H102,"")</f>
        <v/>
      </c>
      <c r="AK102" s="123">
        <f>IF($I102="Electricity",J102,0)</f>
        <v>0</v>
      </c>
      <c r="AL102" s="123">
        <f t="shared" si="54"/>
        <v>0</v>
      </c>
      <c r="AM102" s="123">
        <f t="shared" si="55"/>
        <v>0</v>
      </c>
      <c r="AN102" s="123">
        <f t="shared" si="56"/>
        <v>0</v>
      </c>
      <c r="AO102" s="9">
        <f t="shared" si="57"/>
        <v>0</v>
      </c>
      <c r="AP102" s="112">
        <f>IF(I102="Electricity",J102*V102,0)</f>
        <v>0</v>
      </c>
      <c r="AQ102" s="112">
        <f t="shared" si="58"/>
        <v>0</v>
      </c>
      <c r="AR102" s="112"/>
      <c r="AS102" s="112">
        <f>IF(I102="Gas",J102*V102,0)</f>
        <v>0</v>
      </c>
      <c r="AT102" s="112">
        <f>IF(K102="Gas",L102*V102,0)</f>
        <v>0</v>
      </c>
      <c r="AU102" s="112"/>
      <c r="AV102" s="112">
        <f t="shared" si="59"/>
        <v>0</v>
      </c>
      <c r="AW102" s="113">
        <f t="shared" si="60"/>
        <v>0</v>
      </c>
      <c r="AX102" s="112"/>
      <c r="AY102" s="112"/>
      <c r="AZ102" s="113"/>
      <c r="BA102" s="113"/>
      <c r="BB102" s="114">
        <f>VLOOKUP("Electricity",'Lookup references'!$C$3:$D$6,2,FALSE)*AR102</f>
        <v>0</v>
      </c>
      <c r="BC102" s="18">
        <f>VLOOKUP("Gas",'Lookup references'!$C$3:$D$6,2,FALSE)*AU102</f>
        <v>0</v>
      </c>
      <c r="BD102" s="18">
        <f>VLOOKUP("Petrol",'Lookup references'!$C$3:$D$6,2,FALSE)*AX102</f>
        <v>0</v>
      </c>
      <c r="BE102" s="18">
        <f>VLOOKUP("Diesel",'Lookup references'!$C$3:$D$6,2,FALSE)*BA102</f>
        <v>0</v>
      </c>
      <c r="BF102" s="18">
        <f>P102*V102</f>
        <v>0</v>
      </c>
      <c r="BG102" s="18">
        <f t="shared" si="61"/>
        <v>0</v>
      </c>
      <c r="BH102" s="18">
        <f t="shared" si="43"/>
        <v>0</v>
      </c>
      <c r="BI102" s="114">
        <f>BH102*V102</f>
        <v>0</v>
      </c>
      <c r="BJ102" s="114">
        <f t="shared" si="74"/>
        <v>0</v>
      </c>
      <c r="BK102" s="114">
        <f t="shared" si="75"/>
        <v>0</v>
      </c>
      <c r="BL102" s="114">
        <f t="shared" si="76"/>
        <v>0</v>
      </c>
      <c r="BM102" s="114">
        <f t="shared" si="77"/>
        <v>0</v>
      </c>
      <c r="BN102" s="114">
        <f t="shared" si="78"/>
        <v>0</v>
      </c>
      <c r="BO102" s="114">
        <f t="shared" si="44"/>
        <v>0</v>
      </c>
      <c r="BP102" s="119">
        <v>0.05</v>
      </c>
      <c r="BQ102" s="120">
        <f t="shared" si="45"/>
        <v>2.5000000000000001E-5</v>
      </c>
      <c r="BR102" s="120">
        <f t="shared" si="46"/>
        <v>5.0000000000000002E-5</v>
      </c>
      <c r="BS102" s="120">
        <f t="shared" si="47"/>
        <v>7.5000000000000007E-5</v>
      </c>
      <c r="BT102" s="120">
        <f t="shared" si="48"/>
        <v>1E-4</v>
      </c>
      <c r="BU102" s="120">
        <f t="shared" si="49"/>
        <v>1.25E-4</v>
      </c>
      <c r="BV102" s="120">
        <f t="shared" si="50"/>
        <v>3.7500000000000001E-4</v>
      </c>
    </row>
    <row r="103" spans="1:74" x14ac:dyDescent="0.2">
      <c r="A103" s="42">
        <v>96</v>
      </c>
      <c r="B103" s="43"/>
      <c r="C103" s="44"/>
      <c r="D103" s="169"/>
      <c r="E103" s="137"/>
      <c r="F103" s="138"/>
      <c r="G103" s="134"/>
      <c r="H103" s="166"/>
      <c r="I103" s="169"/>
      <c r="J103" s="139"/>
      <c r="K103" s="129"/>
      <c r="L103" s="139"/>
      <c r="M103" s="130"/>
      <c r="N103" s="67" t="str">
        <f>IFERROR((VLOOKUP(I103,'Lookup references'!$C$3:$D$6,2,FALSE)*J103),"")</f>
        <v/>
      </c>
      <c r="O103" s="67" t="str">
        <f>IFERROR((VLOOKUP(K103,'Lookup references'!$C$3:$D$6,2,FALSE)*L103),"")</f>
        <v/>
      </c>
      <c r="P103" s="59">
        <v>0</v>
      </c>
      <c r="Q103" s="109">
        <f t="shared" si="42"/>
        <v>0</v>
      </c>
      <c r="R103" s="110" t="str">
        <f>IFERROR((VLOOKUP(I103,'Lookup references'!$C$3:$E$6,3,FALSE)*J103)/1000,"")</f>
        <v/>
      </c>
      <c r="S103" s="110" t="str">
        <f>IFERROR((VLOOKUP(K103,'Lookup references'!$C$3:$E$6,3,FALSE)*L103)/1000,"")</f>
        <v/>
      </c>
      <c r="T103" s="111">
        <f t="shared" si="73"/>
        <v>0</v>
      </c>
      <c r="U103" s="170"/>
      <c r="V103" s="142"/>
      <c r="W103" s="139"/>
      <c r="X103" s="128"/>
      <c r="Y103" s="132"/>
      <c r="Z103" s="128"/>
      <c r="AA103" s="53"/>
      <c r="AB103" s="53"/>
      <c r="AC103" s="60"/>
      <c r="AD103" s="123">
        <f t="shared" ca="1" si="52"/>
        <v>43291</v>
      </c>
      <c r="AE103" s="124" t="str">
        <f ca="1">IF(AD103&gt;30,"Overdue","")</f>
        <v>Overdue</v>
      </c>
      <c r="AF103" s="123" t="e">
        <f>VLOOKUP(U103,'Lookup references'!$F$3:$I$8,4,FALSE)</f>
        <v>#N/A</v>
      </c>
      <c r="AG103" s="123">
        <f t="shared" ca="1" si="53"/>
        <v>1</v>
      </c>
      <c r="AH103" s="123">
        <f>IF(B103="",0,1)</f>
        <v>0</v>
      </c>
      <c r="AI103" s="123" t="str">
        <f>IF(Y103="Red",1,"")</f>
        <v/>
      </c>
      <c r="AJ103" s="123" t="str">
        <f>IF(U103="Complete",H103,"")</f>
        <v/>
      </c>
      <c r="AK103" s="123">
        <f>IF($I103="Electricity",J103,0)</f>
        <v>0</v>
      </c>
      <c r="AL103" s="123">
        <f t="shared" si="54"/>
        <v>0</v>
      </c>
      <c r="AM103" s="123">
        <f t="shared" si="55"/>
        <v>0</v>
      </c>
      <c r="AN103" s="123">
        <f t="shared" si="56"/>
        <v>0</v>
      </c>
      <c r="AO103" s="9">
        <f t="shared" si="57"/>
        <v>0</v>
      </c>
      <c r="AP103" s="112">
        <f>IF(I103="Electricity",J103*V103,0)</f>
        <v>0</v>
      </c>
      <c r="AQ103" s="112">
        <f t="shared" si="58"/>
        <v>0</v>
      </c>
      <c r="AR103" s="112"/>
      <c r="AS103" s="112">
        <f>IF(I103="Gas",J103*V103,0)</f>
        <v>0</v>
      </c>
      <c r="AT103" s="112">
        <f>IF(K103="Gas",L103*V103,0)</f>
        <v>0</v>
      </c>
      <c r="AU103" s="112"/>
      <c r="AV103" s="112">
        <f t="shared" si="59"/>
        <v>0</v>
      </c>
      <c r="AW103" s="113">
        <f t="shared" si="60"/>
        <v>0</v>
      </c>
      <c r="AX103" s="112"/>
      <c r="AY103" s="112"/>
      <c r="AZ103" s="113"/>
      <c r="BA103" s="113"/>
      <c r="BB103" s="114">
        <f>VLOOKUP("Electricity",'Lookup references'!$C$3:$D$6,2,FALSE)*AR103</f>
        <v>0</v>
      </c>
      <c r="BC103" s="18">
        <f>VLOOKUP("Gas",'Lookup references'!$C$3:$D$6,2,FALSE)*AU103</f>
        <v>0</v>
      </c>
      <c r="BD103" s="18">
        <f>VLOOKUP("Petrol",'Lookup references'!$C$3:$D$6,2,FALSE)*AX103</f>
        <v>0</v>
      </c>
      <c r="BE103" s="18">
        <f>VLOOKUP("Diesel",'Lookup references'!$C$3:$D$6,2,FALSE)*BA103</f>
        <v>0</v>
      </c>
      <c r="BF103" s="18">
        <f>P103*V103</f>
        <v>0</v>
      </c>
      <c r="BG103" s="18">
        <f t="shared" si="61"/>
        <v>0</v>
      </c>
      <c r="BH103" s="18">
        <f t="shared" si="43"/>
        <v>0</v>
      </c>
      <c r="BI103" s="114">
        <f>BH103*V103</f>
        <v>0</v>
      </c>
      <c r="BJ103" s="114">
        <f t="shared" si="74"/>
        <v>0</v>
      </c>
      <c r="BK103" s="114">
        <f t="shared" si="75"/>
        <v>0</v>
      </c>
      <c r="BL103" s="114">
        <f t="shared" si="76"/>
        <v>0</v>
      </c>
      <c r="BM103" s="114">
        <f t="shared" si="77"/>
        <v>0</v>
      </c>
      <c r="BN103" s="114">
        <f t="shared" si="78"/>
        <v>0</v>
      </c>
      <c r="BO103" s="114">
        <f t="shared" si="44"/>
        <v>0</v>
      </c>
      <c r="BP103" s="119">
        <v>0.05</v>
      </c>
      <c r="BQ103" s="120">
        <f t="shared" si="45"/>
        <v>2.5000000000000001E-5</v>
      </c>
      <c r="BR103" s="120">
        <f t="shared" si="46"/>
        <v>5.0000000000000002E-5</v>
      </c>
      <c r="BS103" s="120">
        <f t="shared" si="47"/>
        <v>7.5000000000000007E-5</v>
      </c>
      <c r="BT103" s="120">
        <f t="shared" si="48"/>
        <v>1E-4</v>
      </c>
      <c r="BU103" s="120">
        <f t="shared" si="49"/>
        <v>1.25E-4</v>
      </c>
      <c r="BV103" s="120">
        <f t="shared" si="50"/>
        <v>3.7500000000000001E-4</v>
      </c>
    </row>
    <row r="104" spans="1:74" x14ac:dyDescent="0.2">
      <c r="A104" s="42">
        <v>97</v>
      </c>
      <c r="B104" s="43"/>
      <c r="C104" s="44"/>
      <c r="D104" s="169"/>
      <c r="E104" s="137"/>
      <c r="F104" s="138"/>
      <c r="G104" s="134"/>
      <c r="H104" s="166"/>
      <c r="I104" s="169"/>
      <c r="J104" s="139"/>
      <c r="K104" s="129"/>
      <c r="L104" s="139"/>
      <c r="M104" s="130"/>
      <c r="N104" s="67" t="str">
        <f>IFERROR((VLOOKUP(I104,'Lookup references'!$C$3:$D$6,2,FALSE)*J104),"")</f>
        <v/>
      </c>
      <c r="O104" s="67" t="str">
        <f>IFERROR((VLOOKUP(K104,'Lookup references'!$C$3:$D$6,2,FALSE)*L104),"")</f>
        <v/>
      </c>
      <c r="P104" s="59">
        <v>0</v>
      </c>
      <c r="Q104" s="109">
        <f t="shared" si="42"/>
        <v>0</v>
      </c>
      <c r="R104" s="110" t="str">
        <f>IFERROR((VLOOKUP(I104,'Lookup references'!$C$3:$E$6,3,FALSE)*J104)/1000,"")</f>
        <v/>
      </c>
      <c r="S104" s="110" t="str">
        <f>IFERROR((VLOOKUP(K104,'Lookup references'!$C$3:$E$6,3,FALSE)*L104)/1000,"")</f>
        <v/>
      </c>
      <c r="T104" s="111">
        <f t="shared" si="73"/>
        <v>0</v>
      </c>
      <c r="U104" s="170"/>
      <c r="V104" s="142"/>
      <c r="W104" s="139"/>
      <c r="X104" s="128"/>
      <c r="Y104" s="132"/>
      <c r="Z104" s="128"/>
      <c r="AA104" s="53"/>
      <c r="AB104" s="53"/>
      <c r="AC104" s="60"/>
      <c r="AD104" s="123">
        <f t="shared" ca="1" si="52"/>
        <v>43291</v>
      </c>
      <c r="AE104" s="124" t="str">
        <f ca="1">IF(AD104&gt;30,"Overdue","")</f>
        <v>Overdue</v>
      </c>
      <c r="AF104" s="123" t="e">
        <f>VLOOKUP(U104,'Lookup references'!$F$3:$I$8,4,FALSE)</f>
        <v>#N/A</v>
      </c>
      <c r="AG104" s="123">
        <f t="shared" ca="1" si="53"/>
        <v>1</v>
      </c>
      <c r="AH104" s="123">
        <f>IF(B104="",0,1)</f>
        <v>0</v>
      </c>
      <c r="AI104" s="123" t="str">
        <f>IF(Y104="Red",1,"")</f>
        <v/>
      </c>
      <c r="AJ104" s="123" t="str">
        <f>IF(U104="Complete",H104,"")</f>
        <v/>
      </c>
      <c r="AK104" s="123">
        <f>IF($I104="Electricity",J104,0)</f>
        <v>0</v>
      </c>
      <c r="AL104" s="123">
        <f t="shared" si="54"/>
        <v>0</v>
      </c>
      <c r="AM104" s="123">
        <f t="shared" si="55"/>
        <v>0</v>
      </c>
      <c r="AN104" s="123">
        <f t="shared" si="56"/>
        <v>0</v>
      </c>
      <c r="AO104" s="9">
        <f t="shared" si="57"/>
        <v>0</v>
      </c>
      <c r="AP104" s="112">
        <f>IF(I104="Electricity",J104*V104,0)</f>
        <v>0</v>
      </c>
      <c r="AQ104" s="112">
        <f t="shared" si="58"/>
        <v>0</v>
      </c>
      <c r="AR104" s="112"/>
      <c r="AS104" s="112">
        <f>IF(I104="Gas",J104*V104,0)</f>
        <v>0</v>
      </c>
      <c r="AT104" s="112">
        <f>IF(K104="Gas",L104*V104,0)</f>
        <v>0</v>
      </c>
      <c r="AU104" s="112"/>
      <c r="AV104" s="112">
        <f t="shared" si="59"/>
        <v>0</v>
      </c>
      <c r="AW104" s="113">
        <f t="shared" si="60"/>
        <v>0</v>
      </c>
      <c r="AX104" s="112"/>
      <c r="AY104" s="112"/>
      <c r="AZ104" s="113"/>
      <c r="BA104" s="113"/>
      <c r="BB104" s="114">
        <f>VLOOKUP("Electricity",'Lookup references'!$C$3:$D$6,2,FALSE)*AR104</f>
        <v>0</v>
      </c>
      <c r="BC104" s="18">
        <f>VLOOKUP("Gas",'Lookup references'!$C$3:$D$6,2,FALSE)*AU104</f>
        <v>0</v>
      </c>
      <c r="BD104" s="18">
        <f>VLOOKUP("Petrol",'Lookup references'!$C$3:$D$6,2,FALSE)*AX104</f>
        <v>0</v>
      </c>
      <c r="BE104" s="18">
        <f>VLOOKUP("Diesel",'Lookup references'!$C$3:$D$6,2,FALSE)*BA104</f>
        <v>0</v>
      </c>
      <c r="BF104" s="18">
        <f>P104*V104</f>
        <v>0</v>
      </c>
      <c r="BG104" s="18">
        <f t="shared" si="61"/>
        <v>0</v>
      </c>
      <c r="BH104" s="18">
        <f t="shared" ref="BH104:BH113" si="79">Q104</f>
        <v>0</v>
      </c>
      <c r="BI104" s="114">
        <f>BH104*V104</f>
        <v>0</v>
      </c>
      <c r="BJ104" s="114">
        <f t="shared" si="74"/>
        <v>0</v>
      </c>
      <c r="BK104" s="114">
        <f t="shared" si="75"/>
        <v>0</v>
      </c>
      <c r="BL104" s="114">
        <f t="shared" si="76"/>
        <v>0</v>
      </c>
      <c r="BM104" s="114">
        <f t="shared" si="77"/>
        <v>0</v>
      </c>
      <c r="BN104" s="114">
        <f t="shared" si="78"/>
        <v>0</v>
      </c>
      <c r="BO104" s="114">
        <f t="shared" ref="BO104:BO113" si="80">SUM(BI104:BM104)</f>
        <v>0</v>
      </c>
      <c r="BP104" s="119">
        <v>0.05</v>
      </c>
      <c r="BQ104" s="120">
        <f t="shared" ref="BQ104:BQ113" si="81">BJ104+((BP104/100)*BP104)</f>
        <v>2.5000000000000001E-5</v>
      </c>
      <c r="BR104" s="120">
        <f t="shared" ref="BR104:BR113" si="82">BK104+((BP104/100)*BP104)+((BP104/100)*BP104)</f>
        <v>5.0000000000000002E-5</v>
      </c>
      <c r="BS104" s="120">
        <f t="shared" ref="BS104:BS113" si="83">BL104+((BP104/100)*BP104)+((BP104/100)*BP104)+((BP104/100)*BP104)</f>
        <v>7.5000000000000007E-5</v>
      </c>
      <c r="BT104" s="120">
        <f t="shared" ref="BT104:BT113" si="84">BM104+((BP104/100)*BP104)+((BP104/100)*BP104)+((BP104/100)*BP104)+((BP104/100)*BP104)</f>
        <v>1E-4</v>
      </c>
      <c r="BU104" s="120">
        <f t="shared" ref="BU104:BU113" si="85">BN104+((BP104/100)*BP104)+((BP104/100)*BP104)+((BP104/100)*BP104)+((BP104/100)*BP104)+((BP104/100)*BP104)</f>
        <v>1.25E-4</v>
      </c>
      <c r="BV104" s="120">
        <f t="shared" ref="BV104:BV113" si="86">(BQ104+BR104+BS104+BT104+BU104)-(BJ104+BK104+BL104+BM104+BN104)</f>
        <v>3.7500000000000001E-4</v>
      </c>
    </row>
    <row r="105" spans="1:74" x14ac:dyDescent="0.2">
      <c r="A105" s="42">
        <v>98</v>
      </c>
      <c r="B105" s="43"/>
      <c r="C105" s="44"/>
      <c r="D105" s="169"/>
      <c r="E105" s="137"/>
      <c r="F105" s="138"/>
      <c r="G105" s="134"/>
      <c r="H105" s="166"/>
      <c r="I105" s="169"/>
      <c r="J105" s="139"/>
      <c r="K105" s="129"/>
      <c r="L105" s="139"/>
      <c r="M105" s="130"/>
      <c r="N105" s="67" t="str">
        <f>IFERROR((VLOOKUP(I105,'Lookup references'!$C$3:$D$6,2,FALSE)*J105),"")</f>
        <v/>
      </c>
      <c r="O105" s="67" t="str">
        <f>IFERROR((VLOOKUP(K105,'Lookup references'!$C$3:$D$6,2,FALSE)*L105),"")</f>
        <v/>
      </c>
      <c r="P105" s="59">
        <v>0</v>
      </c>
      <c r="Q105" s="109">
        <f t="shared" si="42"/>
        <v>0</v>
      </c>
      <c r="R105" s="110" t="str">
        <f>IFERROR((VLOOKUP(I105,'Lookup references'!$C$3:$E$6,3,FALSE)*J105)/1000,"")</f>
        <v/>
      </c>
      <c r="S105" s="110" t="str">
        <f>IFERROR((VLOOKUP(K105,'Lookup references'!$C$3:$E$6,3,FALSE)*L105)/1000,"")</f>
        <v/>
      </c>
      <c r="T105" s="111">
        <f t="shared" si="73"/>
        <v>0</v>
      </c>
      <c r="U105" s="170"/>
      <c r="V105" s="142"/>
      <c r="W105" s="139"/>
      <c r="X105" s="128"/>
      <c r="Y105" s="132"/>
      <c r="Z105" s="128"/>
      <c r="AA105" s="53"/>
      <c r="AB105" s="53"/>
      <c r="AC105" s="60"/>
      <c r="AD105" s="123">
        <f t="shared" ca="1" si="52"/>
        <v>43291</v>
      </c>
      <c r="AE105" s="124" t="str">
        <f ca="1">IF(AD105&gt;30,"Overdue","")</f>
        <v>Overdue</v>
      </c>
      <c r="AF105" s="123" t="e">
        <f>VLOOKUP(U105,'Lookup references'!$F$3:$I$8,4,FALSE)</f>
        <v>#N/A</v>
      </c>
      <c r="AG105" s="123">
        <f t="shared" ca="1" si="53"/>
        <v>1</v>
      </c>
      <c r="AH105" s="123">
        <f>IF(B105="",0,1)</f>
        <v>0</v>
      </c>
      <c r="AI105" s="123" t="str">
        <f>IF(Y105="Red",1,"")</f>
        <v/>
      </c>
      <c r="AJ105" s="123" t="str">
        <f>IF(U105="Complete",H105,"")</f>
        <v/>
      </c>
      <c r="AK105" s="123">
        <f>IF($I105="Electricity",J105,0)</f>
        <v>0</v>
      </c>
      <c r="AL105" s="123">
        <f t="shared" si="54"/>
        <v>0</v>
      </c>
      <c r="AM105" s="123">
        <f t="shared" si="55"/>
        <v>0</v>
      </c>
      <c r="AN105" s="123">
        <f t="shared" si="56"/>
        <v>0</v>
      </c>
      <c r="AO105" s="9">
        <f t="shared" si="57"/>
        <v>0</v>
      </c>
      <c r="AP105" s="112">
        <f>IF(I105="Electricity",J105*V105,0)</f>
        <v>0</v>
      </c>
      <c r="AQ105" s="112">
        <f t="shared" si="58"/>
        <v>0</v>
      </c>
      <c r="AR105" s="112"/>
      <c r="AS105" s="112">
        <f>IF(I105="Gas",J105*V105,0)</f>
        <v>0</v>
      </c>
      <c r="AT105" s="112">
        <f>IF(K105="Gas",L105*V105,0)</f>
        <v>0</v>
      </c>
      <c r="AU105" s="112"/>
      <c r="AV105" s="112">
        <f t="shared" si="59"/>
        <v>0</v>
      </c>
      <c r="AW105" s="113">
        <f t="shared" si="60"/>
        <v>0</v>
      </c>
      <c r="AX105" s="112"/>
      <c r="AY105" s="112"/>
      <c r="AZ105" s="113"/>
      <c r="BA105" s="113"/>
      <c r="BB105" s="114">
        <f>VLOOKUP("Electricity",'Lookup references'!$C$3:$D$6,2,FALSE)*AR105</f>
        <v>0</v>
      </c>
      <c r="BC105" s="18">
        <f>VLOOKUP("Gas",'Lookup references'!$C$3:$D$6,2,FALSE)*AU105</f>
        <v>0</v>
      </c>
      <c r="BD105" s="18">
        <f>VLOOKUP("Petrol",'Lookup references'!$C$3:$D$6,2,FALSE)*AX105</f>
        <v>0</v>
      </c>
      <c r="BE105" s="18">
        <f>VLOOKUP("Diesel",'Lookup references'!$C$3:$D$6,2,FALSE)*BA105</f>
        <v>0</v>
      </c>
      <c r="BF105" s="18">
        <f>P105*V105</f>
        <v>0</v>
      </c>
      <c r="BG105" s="18">
        <f t="shared" si="61"/>
        <v>0</v>
      </c>
      <c r="BH105" s="18">
        <f t="shared" si="79"/>
        <v>0</v>
      </c>
      <c r="BI105" s="114">
        <f>BH105*V105</f>
        <v>0</v>
      </c>
      <c r="BJ105" s="114">
        <f t="shared" si="74"/>
        <v>0</v>
      </c>
      <c r="BK105" s="114">
        <f t="shared" si="75"/>
        <v>0</v>
      </c>
      <c r="BL105" s="114">
        <f t="shared" si="76"/>
        <v>0</v>
      </c>
      <c r="BM105" s="114">
        <f t="shared" si="77"/>
        <v>0</v>
      </c>
      <c r="BN105" s="114">
        <f t="shared" si="78"/>
        <v>0</v>
      </c>
      <c r="BO105" s="114">
        <f t="shared" si="80"/>
        <v>0</v>
      </c>
      <c r="BP105" s="119">
        <v>0.05</v>
      </c>
      <c r="BQ105" s="120">
        <f t="shared" si="81"/>
        <v>2.5000000000000001E-5</v>
      </c>
      <c r="BR105" s="120">
        <f t="shared" si="82"/>
        <v>5.0000000000000002E-5</v>
      </c>
      <c r="BS105" s="120">
        <f t="shared" si="83"/>
        <v>7.5000000000000007E-5</v>
      </c>
      <c r="BT105" s="120">
        <f t="shared" si="84"/>
        <v>1E-4</v>
      </c>
      <c r="BU105" s="120">
        <f t="shared" si="85"/>
        <v>1.25E-4</v>
      </c>
      <c r="BV105" s="120">
        <f t="shared" si="86"/>
        <v>3.7500000000000001E-4</v>
      </c>
    </row>
    <row r="106" spans="1:74" x14ac:dyDescent="0.2">
      <c r="A106" s="42">
        <v>99</v>
      </c>
      <c r="B106" s="43"/>
      <c r="C106" s="44"/>
      <c r="D106" s="169"/>
      <c r="E106" s="137"/>
      <c r="F106" s="138"/>
      <c r="G106" s="134"/>
      <c r="H106" s="166"/>
      <c r="I106" s="169"/>
      <c r="J106" s="139"/>
      <c r="K106" s="129"/>
      <c r="L106" s="139"/>
      <c r="M106" s="130"/>
      <c r="N106" s="67" t="str">
        <f>IFERROR((VLOOKUP(I106,'Lookup references'!$C$3:$D$6,2,FALSE)*J106),"")</f>
        <v/>
      </c>
      <c r="O106" s="67" t="str">
        <f>IFERROR((VLOOKUP(K106,'Lookup references'!$C$3:$D$6,2,FALSE)*L106),"")</f>
        <v/>
      </c>
      <c r="P106" s="59">
        <v>0</v>
      </c>
      <c r="Q106" s="109">
        <f t="shared" si="42"/>
        <v>0</v>
      </c>
      <c r="R106" s="110" t="str">
        <f>IFERROR((VLOOKUP(I106,'Lookup references'!$C$3:$E$6,3,FALSE)*J106)/1000,"")</f>
        <v/>
      </c>
      <c r="S106" s="110" t="str">
        <f>IFERROR((VLOOKUP(K106,'Lookup references'!$C$3:$E$6,3,FALSE)*L106)/1000,"")</f>
        <v/>
      </c>
      <c r="T106" s="111">
        <f t="shared" si="73"/>
        <v>0</v>
      </c>
      <c r="U106" s="170"/>
      <c r="V106" s="142"/>
      <c r="W106" s="139"/>
      <c r="X106" s="128"/>
      <c r="Y106" s="132"/>
      <c r="Z106" s="128"/>
      <c r="AA106" s="53"/>
      <c r="AB106" s="53"/>
      <c r="AC106" s="60"/>
      <c r="AD106" s="123">
        <f t="shared" ca="1" si="52"/>
        <v>43291</v>
      </c>
      <c r="AE106" s="124" t="str">
        <f ca="1">IF(AD106&gt;30,"Overdue","")</f>
        <v>Overdue</v>
      </c>
      <c r="AF106" s="123" t="e">
        <f>VLOOKUP(U106,'Lookup references'!$F$3:$I$8,4,FALSE)</f>
        <v>#N/A</v>
      </c>
      <c r="AG106" s="123">
        <f t="shared" ca="1" si="53"/>
        <v>1</v>
      </c>
      <c r="AH106" s="123">
        <f>IF(B106="",0,1)</f>
        <v>0</v>
      </c>
      <c r="AI106" s="123" t="str">
        <f>IF(Y106="Red",1,"")</f>
        <v/>
      </c>
      <c r="AJ106" s="123" t="str">
        <f>IF(U106="Complete",H106,"")</f>
        <v/>
      </c>
      <c r="AK106" s="123">
        <f>IF($I106="Electricity",J106,0)</f>
        <v>0</v>
      </c>
      <c r="AL106" s="123">
        <f t="shared" si="54"/>
        <v>0</v>
      </c>
      <c r="AM106" s="123">
        <f t="shared" si="55"/>
        <v>0</v>
      </c>
      <c r="AN106" s="123">
        <f t="shared" si="56"/>
        <v>0</v>
      </c>
      <c r="AO106" s="9">
        <f t="shared" si="57"/>
        <v>0</v>
      </c>
      <c r="AP106" s="112">
        <f>IF(I106="Electricity",J106*V106,0)</f>
        <v>0</v>
      </c>
      <c r="AQ106" s="112">
        <f t="shared" si="58"/>
        <v>0</v>
      </c>
      <c r="AR106" s="112"/>
      <c r="AS106" s="112">
        <f>IF(I106="Gas",J106*V106,0)</f>
        <v>0</v>
      </c>
      <c r="AT106" s="112">
        <f>IF(K106="Gas",L106*V106,0)</f>
        <v>0</v>
      </c>
      <c r="AU106" s="112"/>
      <c r="AV106" s="112">
        <f t="shared" si="59"/>
        <v>0</v>
      </c>
      <c r="AW106" s="113">
        <f t="shared" si="60"/>
        <v>0</v>
      </c>
      <c r="AX106" s="112"/>
      <c r="AY106" s="112"/>
      <c r="AZ106" s="113"/>
      <c r="BA106" s="113"/>
      <c r="BB106" s="114">
        <f>VLOOKUP("Electricity",'Lookup references'!$C$3:$D$6,2,FALSE)*AR106</f>
        <v>0</v>
      </c>
      <c r="BC106" s="18">
        <f>VLOOKUP("Gas",'Lookup references'!$C$3:$D$6,2,FALSE)*AU106</f>
        <v>0</v>
      </c>
      <c r="BD106" s="18">
        <f>VLOOKUP("Petrol",'Lookup references'!$C$3:$D$6,2,FALSE)*AX106</f>
        <v>0</v>
      </c>
      <c r="BE106" s="18">
        <f>VLOOKUP("Diesel",'Lookup references'!$C$3:$D$6,2,FALSE)*BA106</f>
        <v>0</v>
      </c>
      <c r="BF106" s="18">
        <f>P106*V106</f>
        <v>0</v>
      </c>
      <c r="BG106" s="18">
        <f t="shared" si="61"/>
        <v>0</v>
      </c>
      <c r="BH106" s="18">
        <f t="shared" si="79"/>
        <v>0</v>
      </c>
      <c r="BI106" s="114">
        <f>BH106*V106</f>
        <v>0</v>
      </c>
      <c r="BJ106" s="114">
        <f t="shared" si="74"/>
        <v>0</v>
      </c>
      <c r="BK106" s="114">
        <f t="shared" si="75"/>
        <v>0</v>
      </c>
      <c r="BL106" s="114">
        <f t="shared" si="76"/>
        <v>0</v>
      </c>
      <c r="BM106" s="114">
        <f t="shared" si="77"/>
        <v>0</v>
      </c>
      <c r="BN106" s="114">
        <f t="shared" si="78"/>
        <v>0</v>
      </c>
      <c r="BO106" s="114">
        <f t="shared" si="80"/>
        <v>0</v>
      </c>
      <c r="BP106" s="119">
        <v>0.05</v>
      </c>
      <c r="BQ106" s="120">
        <f t="shared" si="81"/>
        <v>2.5000000000000001E-5</v>
      </c>
      <c r="BR106" s="120">
        <f t="shared" si="82"/>
        <v>5.0000000000000002E-5</v>
      </c>
      <c r="BS106" s="120">
        <f t="shared" si="83"/>
        <v>7.5000000000000007E-5</v>
      </c>
      <c r="BT106" s="120">
        <f t="shared" si="84"/>
        <v>1E-4</v>
      </c>
      <c r="BU106" s="120">
        <f t="shared" si="85"/>
        <v>1.25E-4</v>
      </c>
      <c r="BV106" s="120">
        <f t="shared" si="86"/>
        <v>3.7500000000000001E-4</v>
      </c>
    </row>
    <row r="107" spans="1:74" x14ac:dyDescent="0.2">
      <c r="A107" s="42">
        <v>100</v>
      </c>
      <c r="B107" s="43"/>
      <c r="C107" s="44"/>
      <c r="D107" s="169"/>
      <c r="E107" s="137"/>
      <c r="F107" s="138"/>
      <c r="G107" s="134"/>
      <c r="H107" s="166"/>
      <c r="I107" s="169"/>
      <c r="J107" s="139"/>
      <c r="K107" s="129"/>
      <c r="L107" s="139"/>
      <c r="M107" s="130"/>
      <c r="N107" s="67" t="str">
        <f>IFERROR((VLOOKUP(I107,'Lookup references'!$C$3:$D$6,2,FALSE)*J107),"")</f>
        <v/>
      </c>
      <c r="O107" s="67" t="str">
        <f>IFERROR((VLOOKUP(K107,'Lookup references'!$C$3:$D$6,2,FALSE)*L107),"")</f>
        <v/>
      </c>
      <c r="P107" s="59">
        <v>0</v>
      </c>
      <c r="Q107" s="109">
        <f t="shared" si="42"/>
        <v>0</v>
      </c>
      <c r="R107" s="110" t="str">
        <f>IFERROR((VLOOKUP(I107,'Lookup references'!$C$3:$E$6,3,FALSE)*J107)/1000,"")</f>
        <v/>
      </c>
      <c r="S107" s="110" t="str">
        <f>IFERROR((VLOOKUP(K107,'Lookup references'!$C$3:$E$6,3,FALSE)*L107)/1000,"")</f>
        <v/>
      </c>
      <c r="T107" s="111">
        <f t="shared" si="73"/>
        <v>0</v>
      </c>
      <c r="U107" s="170"/>
      <c r="V107" s="142"/>
      <c r="W107" s="139"/>
      <c r="X107" s="128"/>
      <c r="Y107" s="132"/>
      <c r="Z107" s="128"/>
      <c r="AA107" s="53"/>
      <c r="AB107" s="53"/>
      <c r="AC107" s="60"/>
      <c r="AD107" s="123">
        <f t="shared" ca="1" si="52"/>
        <v>43291</v>
      </c>
      <c r="AE107" s="124" t="str">
        <f ca="1">IF(AD107&gt;30,"Overdue","")</f>
        <v>Overdue</v>
      </c>
      <c r="AF107" s="123" t="e">
        <f>VLOOKUP(U107,'Lookup references'!$F$3:$I$8,4,FALSE)</f>
        <v>#N/A</v>
      </c>
      <c r="AG107" s="123">
        <f t="shared" ca="1" si="53"/>
        <v>1</v>
      </c>
      <c r="AH107" s="123">
        <f>IF(B107="",0,1)</f>
        <v>0</v>
      </c>
      <c r="AI107" s="123" t="str">
        <f>IF(Y107="Red",1,"")</f>
        <v/>
      </c>
      <c r="AJ107" s="123" t="str">
        <f>IF(U107="Complete",H107,"")</f>
        <v/>
      </c>
      <c r="AK107" s="123">
        <f>IF($I107="Electricity",J107,0)</f>
        <v>0</v>
      </c>
      <c r="AL107" s="123">
        <f t="shared" si="54"/>
        <v>0</v>
      </c>
      <c r="AM107" s="123">
        <f t="shared" si="55"/>
        <v>0</v>
      </c>
      <c r="AN107" s="123">
        <f t="shared" si="56"/>
        <v>0</v>
      </c>
      <c r="AO107" s="9">
        <f t="shared" si="57"/>
        <v>0</v>
      </c>
      <c r="AP107" s="112">
        <f>IF(I107="Electricity",J107*V107,0)</f>
        <v>0</v>
      </c>
      <c r="AQ107" s="112">
        <f t="shared" si="58"/>
        <v>0</v>
      </c>
      <c r="AR107" s="112"/>
      <c r="AS107" s="112">
        <f>IF(I107="Gas",J107*V107,0)</f>
        <v>0</v>
      </c>
      <c r="AT107" s="112">
        <f>IF(K107="Gas",L107*V107,0)</f>
        <v>0</v>
      </c>
      <c r="AU107" s="112"/>
      <c r="AV107" s="112">
        <f t="shared" si="59"/>
        <v>0</v>
      </c>
      <c r="AW107" s="113">
        <f t="shared" si="60"/>
        <v>0</v>
      </c>
      <c r="AX107" s="112"/>
      <c r="AY107" s="112"/>
      <c r="AZ107" s="113"/>
      <c r="BA107" s="113"/>
      <c r="BB107" s="114">
        <f>VLOOKUP("Electricity",'Lookup references'!$C$3:$D$6,2,FALSE)*AR107</f>
        <v>0</v>
      </c>
      <c r="BC107" s="18">
        <f>VLOOKUP("Gas",'Lookup references'!$C$3:$D$6,2,FALSE)*AU107</f>
        <v>0</v>
      </c>
      <c r="BD107" s="18">
        <f>VLOOKUP("Petrol",'Lookup references'!$C$3:$D$6,2,FALSE)*AX107</f>
        <v>0</v>
      </c>
      <c r="BE107" s="18">
        <f>VLOOKUP("Diesel",'Lookup references'!$C$3:$D$6,2,FALSE)*BA107</f>
        <v>0</v>
      </c>
      <c r="BF107" s="18">
        <f>P107*V107</f>
        <v>0</v>
      </c>
      <c r="BG107" s="18">
        <f t="shared" si="61"/>
        <v>0</v>
      </c>
      <c r="BH107" s="18">
        <f t="shared" si="79"/>
        <v>0</v>
      </c>
      <c r="BI107" s="114">
        <f>BH107*V107</f>
        <v>0</v>
      </c>
      <c r="BJ107" s="114">
        <f t="shared" si="74"/>
        <v>0</v>
      </c>
      <c r="BK107" s="114">
        <f t="shared" si="75"/>
        <v>0</v>
      </c>
      <c r="BL107" s="114">
        <f t="shared" si="76"/>
        <v>0</v>
      </c>
      <c r="BM107" s="114">
        <f t="shared" si="77"/>
        <v>0</v>
      </c>
      <c r="BN107" s="114">
        <f t="shared" si="78"/>
        <v>0</v>
      </c>
      <c r="BO107" s="114">
        <f t="shared" si="80"/>
        <v>0</v>
      </c>
      <c r="BP107" s="119">
        <v>0.05</v>
      </c>
      <c r="BQ107" s="120">
        <f t="shared" si="81"/>
        <v>2.5000000000000001E-5</v>
      </c>
      <c r="BR107" s="120">
        <f t="shared" si="82"/>
        <v>5.0000000000000002E-5</v>
      </c>
      <c r="BS107" s="120">
        <f t="shared" si="83"/>
        <v>7.5000000000000007E-5</v>
      </c>
      <c r="BT107" s="120">
        <f t="shared" si="84"/>
        <v>1E-4</v>
      </c>
      <c r="BU107" s="120">
        <f t="shared" si="85"/>
        <v>1.25E-4</v>
      </c>
      <c r="BV107" s="120">
        <f t="shared" si="86"/>
        <v>3.7500000000000001E-4</v>
      </c>
    </row>
    <row r="108" spans="1:74" x14ac:dyDescent="0.2">
      <c r="A108" s="42" t="s">
        <v>0</v>
      </c>
      <c r="B108" s="43"/>
      <c r="C108" s="44"/>
      <c r="D108" s="169"/>
      <c r="E108" s="137"/>
      <c r="F108" s="138"/>
      <c r="G108" s="134"/>
      <c r="H108" s="166"/>
      <c r="I108" s="169"/>
      <c r="J108" s="139"/>
      <c r="K108" s="129"/>
      <c r="L108" s="139"/>
      <c r="M108" s="130"/>
      <c r="N108" s="67" t="str">
        <f>IFERROR((VLOOKUP(I108,'Lookup references'!$C$3:$D$6,2,FALSE)*J108),"")</f>
        <v/>
      </c>
      <c r="O108" s="67" t="str">
        <f>IFERROR((VLOOKUP(K108,'Lookup references'!$C$3:$D$6,2,FALSE)*L108),"")</f>
        <v/>
      </c>
      <c r="P108" s="59">
        <v>0</v>
      </c>
      <c r="Q108" s="109">
        <f t="shared" si="42"/>
        <v>0</v>
      </c>
      <c r="R108" s="110" t="str">
        <f>IFERROR((VLOOKUP(I108,'Lookup references'!$C$3:$E$6,3,FALSE)*J108)/1000,"")</f>
        <v/>
      </c>
      <c r="S108" s="110" t="str">
        <f>IFERROR((VLOOKUP(K108,'Lookup references'!$C$3:$E$6,3,FALSE)*L108)/1000,"")</f>
        <v/>
      </c>
      <c r="T108" s="111">
        <f t="shared" ref="T108:T113" si="87">SUM(R108:S108)</f>
        <v>0</v>
      </c>
      <c r="U108" s="170"/>
      <c r="V108" s="142"/>
      <c r="W108" s="139"/>
      <c r="X108" s="139"/>
      <c r="Y108" s="132"/>
      <c r="Z108" s="143"/>
      <c r="AA108" s="57"/>
      <c r="AB108" s="57"/>
      <c r="AC108" s="60"/>
      <c r="AD108" s="123">
        <f t="shared" ca="1" si="52"/>
        <v>43291</v>
      </c>
      <c r="AE108" s="124" t="str">
        <f ca="1">IF(AD108&gt;30,"Overdue","")</f>
        <v>Overdue</v>
      </c>
      <c r="AF108" s="123" t="e">
        <f>VLOOKUP(U108,'Lookup references'!$F$3:$I$8,4,FALSE)</f>
        <v>#N/A</v>
      </c>
      <c r="AG108" s="123">
        <f t="shared" ca="1" si="53"/>
        <v>1</v>
      </c>
      <c r="AH108" s="123">
        <f>IF(B108="",0,1)</f>
        <v>0</v>
      </c>
      <c r="AI108" s="123" t="str">
        <f>IF(Y108="Red",1,"")</f>
        <v/>
      </c>
      <c r="AJ108" s="123" t="str">
        <f>IF(U108="Complete",H108,"")</f>
        <v/>
      </c>
      <c r="AK108" s="123">
        <f>IF($I108="Electricity",J108,0)</f>
        <v>0</v>
      </c>
      <c r="AL108" s="123">
        <f t="shared" si="54"/>
        <v>0</v>
      </c>
      <c r="AM108" s="123">
        <f t="shared" si="55"/>
        <v>0</v>
      </c>
      <c r="AN108" s="123">
        <f t="shared" si="56"/>
        <v>0</v>
      </c>
      <c r="AO108" s="9">
        <f t="shared" si="57"/>
        <v>0</v>
      </c>
      <c r="AP108" s="112">
        <f>IF(I108="Electricity",J108*V108,0)</f>
        <v>0</v>
      </c>
      <c r="AQ108" s="112">
        <f t="shared" si="58"/>
        <v>0</v>
      </c>
      <c r="AR108" s="112"/>
      <c r="AS108" s="112">
        <f>IF(I108="Gas",J108*V108,0)</f>
        <v>0</v>
      </c>
      <c r="AT108" s="112">
        <f>IF(K108="Gas",L108*V108,0)</f>
        <v>0</v>
      </c>
      <c r="AU108" s="112"/>
      <c r="AV108" s="112">
        <f t="shared" si="59"/>
        <v>0</v>
      </c>
      <c r="AW108" s="113">
        <f t="shared" si="60"/>
        <v>0</v>
      </c>
      <c r="AX108" s="112"/>
      <c r="AY108" s="112"/>
      <c r="AZ108" s="113"/>
      <c r="BA108" s="113"/>
      <c r="BB108" s="114">
        <f>VLOOKUP("Electricity",'Lookup references'!$C$3:$D$6,2,FALSE)*AR108</f>
        <v>0</v>
      </c>
      <c r="BC108" s="18">
        <f>VLOOKUP("Gas",'Lookup references'!$C$3:$D$6,2,FALSE)*AU108</f>
        <v>0</v>
      </c>
      <c r="BD108" s="18">
        <f>VLOOKUP("Petrol",'Lookup references'!$C$3:$D$6,2,FALSE)*AX108</f>
        <v>0</v>
      </c>
      <c r="BE108" s="18">
        <f>VLOOKUP("Diesel",'Lookup references'!$C$3:$D$6,2,FALSE)*BA108</f>
        <v>0</v>
      </c>
      <c r="BF108" s="18">
        <f>P108*V108</f>
        <v>0</v>
      </c>
      <c r="BG108" s="18">
        <f t="shared" si="61"/>
        <v>0</v>
      </c>
      <c r="BH108" s="18">
        <f t="shared" si="79"/>
        <v>0</v>
      </c>
      <c r="BI108" s="114">
        <f>BH108*V108</f>
        <v>0</v>
      </c>
      <c r="BJ108" s="114">
        <f t="shared" ref="BJ108:BJ113" si="88">BH108</f>
        <v>0</v>
      </c>
      <c r="BK108" s="114">
        <f t="shared" ref="BK108:BK113" si="89">BH108</f>
        <v>0</v>
      </c>
      <c r="BL108" s="114">
        <f t="shared" ref="BL108:BL113" si="90">BH108</f>
        <v>0</v>
      </c>
      <c r="BM108" s="114">
        <f t="shared" ref="BM108:BM113" si="91">BH108</f>
        <v>0</v>
      </c>
      <c r="BN108" s="114">
        <f t="shared" ref="BN108:BN113" si="92">BM108</f>
        <v>0</v>
      </c>
      <c r="BO108" s="114">
        <f t="shared" si="80"/>
        <v>0</v>
      </c>
      <c r="BP108" s="119">
        <v>0.05</v>
      </c>
      <c r="BQ108" s="120">
        <f t="shared" si="81"/>
        <v>2.5000000000000001E-5</v>
      </c>
      <c r="BR108" s="120">
        <f t="shared" si="82"/>
        <v>5.0000000000000002E-5</v>
      </c>
      <c r="BS108" s="120">
        <f t="shared" si="83"/>
        <v>7.5000000000000007E-5</v>
      </c>
      <c r="BT108" s="120">
        <f t="shared" si="84"/>
        <v>1E-4</v>
      </c>
      <c r="BU108" s="120">
        <f t="shared" si="85"/>
        <v>1.25E-4</v>
      </c>
      <c r="BV108" s="120">
        <f t="shared" si="86"/>
        <v>3.7500000000000001E-4</v>
      </c>
    </row>
    <row r="109" spans="1:74" x14ac:dyDescent="0.2">
      <c r="A109" s="42" t="s">
        <v>0</v>
      </c>
      <c r="B109" s="43"/>
      <c r="C109" s="44"/>
      <c r="D109" s="169"/>
      <c r="E109" s="137"/>
      <c r="F109" s="138"/>
      <c r="G109" s="134"/>
      <c r="H109" s="166"/>
      <c r="I109" s="169"/>
      <c r="J109" s="139"/>
      <c r="K109" s="129"/>
      <c r="L109" s="139"/>
      <c r="M109" s="130"/>
      <c r="N109" s="67" t="str">
        <f>IFERROR((VLOOKUP(I109,'Lookup references'!$C$3:$D$6,2,FALSE)*J109),"")</f>
        <v/>
      </c>
      <c r="O109" s="67" t="str">
        <f>IFERROR((VLOOKUP(K109,'Lookup references'!$C$3:$D$6,2,FALSE)*L109),"")</f>
        <v/>
      </c>
      <c r="P109" s="59">
        <v>0</v>
      </c>
      <c r="Q109" s="109">
        <f t="shared" si="42"/>
        <v>0</v>
      </c>
      <c r="R109" s="110" t="str">
        <f>IFERROR((VLOOKUP(I109,'Lookup references'!$C$3:$E$6,3,FALSE)*J109)/1000,"")</f>
        <v/>
      </c>
      <c r="S109" s="110" t="str">
        <f>IFERROR((VLOOKUP(K109,'Lookup references'!$C$3:$E$6,3,FALSE)*L109)/1000,"")</f>
        <v/>
      </c>
      <c r="T109" s="111">
        <f t="shared" si="87"/>
        <v>0</v>
      </c>
      <c r="U109" s="170"/>
      <c r="V109" s="142"/>
      <c r="W109" s="139"/>
      <c r="X109" s="139"/>
      <c r="Y109" s="132"/>
      <c r="Z109" s="143"/>
      <c r="AA109" s="57"/>
      <c r="AB109" s="57"/>
      <c r="AC109" s="60"/>
      <c r="AD109" s="123">
        <f t="shared" ca="1" si="52"/>
        <v>43291</v>
      </c>
      <c r="AE109" s="124" t="str">
        <f ca="1">IF(AD109&gt;30,"Overdue","")</f>
        <v>Overdue</v>
      </c>
      <c r="AF109" s="123" t="e">
        <f>VLOOKUP(U109,'Lookup references'!$F$3:$I$8,4,FALSE)</f>
        <v>#N/A</v>
      </c>
      <c r="AG109" s="123">
        <f t="shared" ca="1" si="53"/>
        <v>1</v>
      </c>
      <c r="AH109" s="123">
        <f>IF(B109="",0,1)</f>
        <v>0</v>
      </c>
      <c r="AI109" s="123" t="str">
        <f>IF(Y109="Red",1,"")</f>
        <v/>
      </c>
      <c r="AJ109" s="123" t="str">
        <f>IF(U109="Complete",H109,"")</f>
        <v/>
      </c>
      <c r="AK109" s="123">
        <f>IF($I109="Electricity",J109,0)</f>
        <v>0</v>
      </c>
      <c r="AL109" s="123">
        <f t="shared" si="54"/>
        <v>0</v>
      </c>
      <c r="AM109" s="123">
        <f t="shared" si="55"/>
        <v>0</v>
      </c>
      <c r="AN109" s="123">
        <f t="shared" si="56"/>
        <v>0</v>
      </c>
      <c r="AO109" s="9">
        <f t="shared" si="57"/>
        <v>0</v>
      </c>
      <c r="AP109" s="112">
        <f>IF(I109="Electricity",J109*V109,0)</f>
        <v>0</v>
      </c>
      <c r="AQ109" s="112">
        <f t="shared" si="58"/>
        <v>0</v>
      </c>
      <c r="AR109" s="112"/>
      <c r="AS109" s="112">
        <f>IF(I109="Gas",J109*V109,0)</f>
        <v>0</v>
      </c>
      <c r="AT109" s="112">
        <f>IF(K109="Gas",L109*V109,0)</f>
        <v>0</v>
      </c>
      <c r="AU109" s="112"/>
      <c r="AV109" s="112">
        <f t="shared" si="59"/>
        <v>0</v>
      </c>
      <c r="AW109" s="113">
        <f t="shared" si="60"/>
        <v>0</v>
      </c>
      <c r="AX109" s="112"/>
      <c r="AY109" s="112"/>
      <c r="AZ109" s="113"/>
      <c r="BA109" s="113"/>
      <c r="BB109" s="114">
        <f>VLOOKUP("Electricity",'Lookup references'!$C$3:$D$6,2,FALSE)*AR109</f>
        <v>0</v>
      </c>
      <c r="BC109" s="18">
        <f>VLOOKUP("Gas",'Lookup references'!$C$3:$D$6,2,FALSE)*AU109</f>
        <v>0</v>
      </c>
      <c r="BD109" s="18">
        <f>VLOOKUP("Petrol",'Lookup references'!$C$3:$D$6,2,FALSE)*AX109</f>
        <v>0</v>
      </c>
      <c r="BE109" s="18">
        <f>VLOOKUP("Diesel",'Lookup references'!$C$3:$D$6,2,FALSE)*BA109</f>
        <v>0</v>
      </c>
      <c r="BF109" s="18">
        <f>P109*V109</f>
        <v>0</v>
      </c>
      <c r="BG109" s="18">
        <f t="shared" si="61"/>
        <v>0</v>
      </c>
      <c r="BH109" s="18">
        <f t="shared" si="79"/>
        <v>0</v>
      </c>
      <c r="BI109" s="114">
        <f>BH109*V109</f>
        <v>0</v>
      </c>
      <c r="BJ109" s="114">
        <f t="shared" si="88"/>
        <v>0</v>
      </c>
      <c r="BK109" s="114">
        <f t="shared" si="89"/>
        <v>0</v>
      </c>
      <c r="BL109" s="114">
        <f t="shared" si="90"/>
        <v>0</v>
      </c>
      <c r="BM109" s="114">
        <f t="shared" si="91"/>
        <v>0</v>
      </c>
      <c r="BN109" s="114">
        <f t="shared" si="92"/>
        <v>0</v>
      </c>
      <c r="BO109" s="114">
        <f t="shared" si="80"/>
        <v>0</v>
      </c>
      <c r="BP109" s="119">
        <v>0.05</v>
      </c>
      <c r="BQ109" s="120">
        <f t="shared" si="81"/>
        <v>2.5000000000000001E-5</v>
      </c>
      <c r="BR109" s="120">
        <f t="shared" si="82"/>
        <v>5.0000000000000002E-5</v>
      </c>
      <c r="BS109" s="120">
        <f t="shared" si="83"/>
        <v>7.5000000000000007E-5</v>
      </c>
      <c r="BT109" s="120">
        <f t="shared" si="84"/>
        <v>1E-4</v>
      </c>
      <c r="BU109" s="120">
        <f t="shared" si="85"/>
        <v>1.25E-4</v>
      </c>
      <c r="BV109" s="120">
        <f t="shared" si="86"/>
        <v>3.7500000000000001E-4</v>
      </c>
    </row>
    <row r="110" spans="1:74" x14ac:dyDescent="0.2">
      <c r="A110" s="42" t="s">
        <v>0</v>
      </c>
      <c r="B110" s="43"/>
      <c r="C110" s="44"/>
      <c r="D110" s="169"/>
      <c r="E110" s="137"/>
      <c r="F110" s="138"/>
      <c r="G110" s="134"/>
      <c r="H110" s="166"/>
      <c r="I110" s="169"/>
      <c r="J110" s="139"/>
      <c r="K110" s="129"/>
      <c r="L110" s="139"/>
      <c r="M110" s="130"/>
      <c r="N110" s="67" t="str">
        <f>IFERROR((VLOOKUP(I110,'Lookup references'!$C$3:$D$6,2,FALSE)*J110),"")</f>
        <v/>
      </c>
      <c r="O110" s="67" t="str">
        <f>IFERROR((VLOOKUP(K110,'Lookup references'!$C$3:$D$6,2,FALSE)*L110),"")</f>
        <v/>
      </c>
      <c r="P110" s="59">
        <v>0</v>
      </c>
      <c r="Q110" s="109">
        <f t="shared" si="42"/>
        <v>0</v>
      </c>
      <c r="R110" s="110" t="str">
        <f>IFERROR((VLOOKUP(I110,'Lookup references'!$C$3:$E$6,3,FALSE)*J110)/1000,"")</f>
        <v/>
      </c>
      <c r="S110" s="110" t="str">
        <f>IFERROR((VLOOKUP(K110,'Lookup references'!$C$3:$E$6,3,FALSE)*L110)/1000,"")</f>
        <v/>
      </c>
      <c r="T110" s="111">
        <f t="shared" si="87"/>
        <v>0</v>
      </c>
      <c r="U110" s="170"/>
      <c r="V110" s="142"/>
      <c r="W110" s="139"/>
      <c r="X110" s="139"/>
      <c r="Y110" s="132"/>
      <c r="Z110" s="143"/>
      <c r="AA110" s="57"/>
      <c r="AB110" s="57"/>
      <c r="AC110" s="60"/>
      <c r="AD110" s="123">
        <f t="shared" ca="1" si="52"/>
        <v>43291</v>
      </c>
      <c r="AE110" s="124" t="str">
        <f ca="1">IF(AD110&gt;30,"Overdue","")</f>
        <v>Overdue</v>
      </c>
      <c r="AF110" s="123" t="e">
        <f>VLOOKUP(U110,'Lookup references'!$F$3:$I$8,4,FALSE)</f>
        <v>#N/A</v>
      </c>
      <c r="AG110" s="123">
        <f t="shared" ca="1" si="53"/>
        <v>1</v>
      </c>
      <c r="AH110" s="123">
        <f>IF(B110="",0,1)</f>
        <v>0</v>
      </c>
      <c r="AI110" s="123" t="str">
        <f>IF(Y110="Red",1,"")</f>
        <v/>
      </c>
      <c r="AJ110" s="123" t="str">
        <f>IF(U110="Complete",H110,"")</f>
        <v/>
      </c>
      <c r="AK110" s="123">
        <f>IF($I110="Electricity",J110,0)</f>
        <v>0</v>
      </c>
      <c r="AL110" s="123">
        <f t="shared" si="54"/>
        <v>0</v>
      </c>
      <c r="AM110" s="123">
        <f t="shared" si="55"/>
        <v>0</v>
      </c>
      <c r="AN110" s="123">
        <f t="shared" si="56"/>
        <v>0</v>
      </c>
      <c r="AO110" s="9">
        <f t="shared" si="57"/>
        <v>0</v>
      </c>
      <c r="AP110" s="112">
        <f>IF(I110="Electricity",J110*V110,0)</f>
        <v>0</v>
      </c>
      <c r="AQ110" s="112">
        <f t="shared" si="58"/>
        <v>0</v>
      </c>
      <c r="AR110" s="112"/>
      <c r="AS110" s="112">
        <f>IF(I110="Gas",J110*V110,0)</f>
        <v>0</v>
      </c>
      <c r="AT110" s="112">
        <f>IF(K110="Gas",L110*V110,0)</f>
        <v>0</v>
      </c>
      <c r="AU110" s="112"/>
      <c r="AV110" s="112">
        <f t="shared" si="59"/>
        <v>0</v>
      </c>
      <c r="AW110" s="113">
        <f t="shared" si="60"/>
        <v>0</v>
      </c>
      <c r="AX110" s="8"/>
      <c r="AY110" s="8"/>
      <c r="AZ110" s="10"/>
      <c r="BA110" s="10"/>
      <c r="BB110" s="18">
        <f>VLOOKUP("Electricity",'Lookup references'!$C$3:$D$6,2,FALSE)*AR110</f>
        <v>0</v>
      </c>
      <c r="BC110" s="18">
        <f>VLOOKUP("Gas",'Lookup references'!$C$3:$D$6,2,FALSE)*AU110</f>
        <v>0</v>
      </c>
      <c r="BD110" s="18">
        <f>VLOOKUP("Petrol",'Lookup references'!$C$3:$D$6,2,FALSE)*AX110</f>
        <v>0</v>
      </c>
      <c r="BE110" s="18">
        <f>VLOOKUP("Diesel",'Lookup references'!$C$3:$D$6,2,FALSE)*BA110</f>
        <v>0</v>
      </c>
      <c r="BF110" s="18">
        <f>P110*V110</f>
        <v>0</v>
      </c>
      <c r="BG110" s="18">
        <f t="shared" si="61"/>
        <v>0</v>
      </c>
      <c r="BH110" s="18">
        <f t="shared" si="79"/>
        <v>0</v>
      </c>
      <c r="BI110" s="114">
        <f>BH110*V110</f>
        <v>0</v>
      </c>
      <c r="BJ110" s="114">
        <f t="shared" si="88"/>
        <v>0</v>
      </c>
      <c r="BK110" s="114">
        <f t="shared" si="89"/>
        <v>0</v>
      </c>
      <c r="BL110" s="114">
        <f t="shared" si="90"/>
        <v>0</v>
      </c>
      <c r="BM110" s="114">
        <f t="shared" si="91"/>
        <v>0</v>
      </c>
      <c r="BN110" s="114">
        <f t="shared" si="92"/>
        <v>0</v>
      </c>
      <c r="BO110" s="114">
        <f t="shared" si="80"/>
        <v>0</v>
      </c>
      <c r="BP110" s="119">
        <v>0.05</v>
      </c>
      <c r="BQ110" s="120">
        <f t="shared" si="81"/>
        <v>2.5000000000000001E-5</v>
      </c>
      <c r="BR110" s="120">
        <f t="shared" si="82"/>
        <v>5.0000000000000002E-5</v>
      </c>
      <c r="BS110" s="120">
        <f t="shared" si="83"/>
        <v>7.5000000000000007E-5</v>
      </c>
      <c r="BT110" s="120">
        <f t="shared" si="84"/>
        <v>1E-4</v>
      </c>
      <c r="BU110" s="120">
        <f t="shared" si="85"/>
        <v>1.25E-4</v>
      </c>
      <c r="BV110" s="120">
        <f t="shared" si="86"/>
        <v>3.7500000000000001E-4</v>
      </c>
    </row>
    <row r="111" spans="1:74" x14ac:dyDescent="0.2">
      <c r="A111" s="42" t="s">
        <v>0</v>
      </c>
      <c r="B111" s="43"/>
      <c r="C111" s="44"/>
      <c r="D111" s="169"/>
      <c r="E111" s="137"/>
      <c r="F111" s="138"/>
      <c r="G111" s="134"/>
      <c r="H111" s="166"/>
      <c r="I111" s="169"/>
      <c r="J111" s="139"/>
      <c r="K111" s="129"/>
      <c r="L111" s="139"/>
      <c r="M111" s="130"/>
      <c r="N111" s="67" t="str">
        <f>IFERROR((VLOOKUP(I111,'Lookup references'!$C$3:$D$6,2,FALSE)*J111),"")</f>
        <v/>
      </c>
      <c r="O111" s="67" t="str">
        <f>IFERROR((VLOOKUP(K111,'Lookup references'!$C$3:$D$6,2,FALSE)*L111),"")</f>
        <v/>
      </c>
      <c r="P111" s="59">
        <v>0</v>
      </c>
      <c r="Q111" s="109">
        <f t="shared" si="42"/>
        <v>0</v>
      </c>
      <c r="R111" s="110" t="str">
        <f>IFERROR((VLOOKUP(I111,'Lookup references'!$C$3:$E$6,3,FALSE)*J111)/1000,"")</f>
        <v/>
      </c>
      <c r="S111" s="110" t="str">
        <f>IFERROR((VLOOKUP(K111,'Lookup references'!$C$3:$E$6,3,FALSE)*L111)/1000,"")</f>
        <v/>
      </c>
      <c r="T111" s="111">
        <f t="shared" si="87"/>
        <v>0</v>
      </c>
      <c r="U111" s="170"/>
      <c r="V111" s="142"/>
      <c r="W111" s="139"/>
      <c r="X111" s="139"/>
      <c r="Y111" s="132"/>
      <c r="Z111" s="143"/>
      <c r="AA111" s="57"/>
      <c r="AB111" s="57"/>
      <c r="AC111" s="60"/>
      <c r="AD111" s="123">
        <f t="shared" ca="1" si="52"/>
        <v>43291</v>
      </c>
      <c r="AE111" s="124" t="str">
        <f ca="1">IF(AD111&gt;30,"Overdue","")</f>
        <v>Overdue</v>
      </c>
      <c r="AF111" s="123" t="e">
        <f>VLOOKUP(U111,'Lookup references'!$F$3:$I$8,4,FALSE)</f>
        <v>#N/A</v>
      </c>
      <c r="AG111" s="123">
        <f t="shared" ca="1" si="53"/>
        <v>1</v>
      </c>
      <c r="AH111" s="123">
        <f>IF(B111="",0,1)</f>
        <v>0</v>
      </c>
      <c r="AI111" s="123" t="str">
        <f>IF(Y111="Red",1,"")</f>
        <v/>
      </c>
      <c r="AJ111" s="123" t="str">
        <f>IF(U111="Complete",H111,"")</f>
        <v/>
      </c>
      <c r="AK111" s="123">
        <f>IF($I111="Electricity",J111,0)</f>
        <v>0</v>
      </c>
      <c r="AL111" s="123">
        <f t="shared" si="54"/>
        <v>0</v>
      </c>
      <c r="AM111" s="123">
        <f t="shared" si="55"/>
        <v>0</v>
      </c>
      <c r="AN111" s="123">
        <f t="shared" si="56"/>
        <v>0</v>
      </c>
      <c r="AO111" s="9">
        <f t="shared" si="57"/>
        <v>0</v>
      </c>
      <c r="AP111" s="112">
        <f>IF(I111="Electricity",J111*V111,0)</f>
        <v>0</v>
      </c>
      <c r="AQ111" s="112">
        <f t="shared" si="58"/>
        <v>0</v>
      </c>
      <c r="AR111" s="112"/>
      <c r="AS111" s="112">
        <f>IF(I111="Gas",J111*V111,0)</f>
        <v>0</v>
      </c>
      <c r="AT111" s="112">
        <f>IF(K111="Gas",L111*V111,0)</f>
        <v>0</v>
      </c>
      <c r="AU111" s="112"/>
      <c r="AV111" s="112">
        <f t="shared" si="59"/>
        <v>0</v>
      </c>
      <c r="AW111" s="113">
        <f t="shared" si="60"/>
        <v>0</v>
      </c>
      <c r="AX111" s="8"/>
      <c r="AY111" s="8"/>
      <c r="AZ111" s="10"/>
      <c r="BA111" s="10"/>
      <c r="BB111" s="18">
        <f>VLOOKUP("Electricity",'Lookup references'!$C$3:$D$6,2,FALSE)*AR111</f>
        <v>0</v>
      </c>
      <c r="BC111" s="18">
        <f>VLOOKUP("Gas",'Lookup references'!$C$3:$D$6,2,FALSE)*AU111</f>
        <v>0</v>
      </c>
      <c r="BD111" s="18">
        <f>VLOOKUP("Petrol",'Lookup references'!$C$3:$D$6,2,FALSE)*AX111</f>
        <v>0</v>
      </c>
      <c r="BE111" s="18">
        <f>VLOOKUP("Diesel",'Lookup references'!$C$3:$D$6,2,FALSE)*BA111</f>
        <v>0</v>
      </c>
      <c r="BF111" s="18">
        <f>P111*V111</f>
        <v>0</v>
      </c>
      <c r="BG111" s="18">
        <f t="shared" si="61"/>
        <v>0</v>
      </c>
      <c r="BH111" s="18">
        <f t="shared" si="79"/>
        <v>0</v>
      </c>
      <c r="BI111" s="114">
        <f>BH111*V111</f>
        <v>0</v>
      </c>
      <c r="BJ111" s="114">
        <f t="shared" si="88"/>
        <v>0</v>
      </c>
      <c r="BK111" s="114">
        <f t="shared" si="89"/>
        <v>0</v>
      </c>
      <c r="BL111" s="114">
        <f t="shared" si="90"/>
        <v>0</v>
      </c>
      <c r="BM111" s="114">
        <f t="shared" si="91"/>
        <v>0</v>
      </c>
      <c r="BN111" s="114">
        <f t="shared" si="92"/>
        <v>0</v>
      </c>
      <c r="BO111" s="114">
        <f t="shared" si="80"/>
        <v>0</v>
      </c>
      <c r="BP111" s="119">
        <v>0.05</v>
      </c>
      <c r="BQ111" s="120">
        <f t="shared" si="81"/>
        <v>2.5000000000000001E-5</v>
      </c>
      <c r="BR111" s="120">
        <f t="shared" si="82"/>
        <v>5.0000000000000002E-5</v>
      </c>
      <c r="BS111" s="120">
        <f t="shared" si="83"/>
        <v>7.5000000000000007E-5</v>
      </c>
      <c r="BT111" s="120">
        <f t="shared" si="84"/>
        <v>1E-4</v>
      </c>
      <c r="BU111" s="120">
        <f t="shared" si="85"/>
        <v>1.25E-4</v>
      </c>
      <c r="BV111" s="120">
        <f t="shared" si="86"/>
        <v>3.7500000000000001E-4</v>
      </c>
    </row>
    <row r="112" spans="1:74" x14ac:dyDescent="0.2">
      <c r="A112" s="42" t="s">
        <v>0</v>
      </c>
      <c r="B112" s="43"/>
      <c r="C112" s="44"/>
      <c r="D112" s="169"/>
      <c r="E112" s="137"/>
      <c r="F112" s="138"/>
      <c r="G112" s="134"/>
      <c r="H112" s="166"/>
      <c r="I112" s="169"/>
      <c r="J112" s="139"/>
      <c r="K112" s="129"/>
      <c r="L112" s="139"/>
      <c r="M112" s="130"/>
      <c r="N112" s="67" t="str">
        <f>IFERROR((VLOOKUP(I112,'Lookup references'!$C$3:$D$6,2,FALSE)*J112),"")</f>
        <v/>
      </c>
      <c r="O112" s="67" t="str">
        <f>IFERROR((VLOOKUP(K112,'Lookup references'!$C$3:$D$6,2,FALSE)*L112),"")</f>
        <v/>
      </c>
      <c r="P112" s="59">
        <v>0</v>
      </c>
      <c r="Q112" s="109">
        <f t="shared" si="42"/>
        <v>0</v>
      </c>
      <c r="R112" s="110" t="str">
        <f>IFERROR((VLOOKUP(I112,'Lookup references'!$C$3:$E$6,3,FALSE)*J112)/1000,"")</f>
        <v/>
      </c>
      <c r="S112" s="110" t="str">
        <f>IFERROR((VLOOKUP(K112,'Lookup references'!$C$3:$E$6,3,FALSE)*L112)/1000,"")</f>
        <v/>
      </c>
      <c r="T112" s="111">
        <f t="shared" si="87"/>
        <v>0</v>
      </c>
      <c r="U112" s="170"/>
      <c r="V112" s="142"/>
      <c r="W112" s="139"/>
      <c r="X112" s="139"/>
      <c r="Y112" s="132"/>
      <c r="Z112" s="143"/>
      <c r="AA112" s="57"/>
      <c r="AB112" s="57"/>
      <c r="AC112" s="60"/>
      <c r="AD112" s="123">
        <f t="shared" ca="1" si="52"/>
        <v>43291</v>
      </c>
      <c r="AE112" s="124" t="str">
        <f ca="1">IF(AD112&gt;30,"Overdue","")</f>
        <v>Overdue</v>
      </c>
      <c r="AF112" s="123" t="e">
        <f>VLOOKUP(U112,'Lookup references'!$F$3:$I$8,4,FALSE)</f>
        <v>#N/A</v>
      </c>
      <c r="AG112" s="123">
        <f t="shared" ca="1" si="53"/>
        <v>1</v>
      </c>
      <c r="AH112" s="123">
        <f>IF(B112="",0,1)</f>
        <v>0</v>
      </c>
      <c r="AI112" s="123" t="str">
        <f>IF(Y112="Red",1,"")</f>
        <v/>
      </c>
      <c r="AJ112" s="123" t="str">
        <f>IF(U112="Complete",H112,"")</f>
        <v/>
      </c>
      <c r="AK112" s="123">
        <f>IF($I112="Electricity",J112,0)</f>
        <v>0</v>
      </c>
      <c r="AL112" s="123">
        <f t="shared" si="54"/>
        <v>0</v>
      </c>
      <c r="AM112" s="123">
        <f t="shared" si="55"/>
        <v>0</v>
      </c>
      <c r="AN112" s="123">
        <f t="shared" si="56"/>
        <v>0</v>
      </c>
      <c r="AO112" s="9">
        <f t="shared" si="57"/>
        <v>0</v>
      </c>
      <c r="AP112" s="112">
        <f>IF(I112="Electricity",J112*V112,0)</f>
        <v>0</v>
      </c>
      <c r="AQ112" s="112">
        <f t="shared" si="58"/>
        <v>0</v>
      </c>
      <c r="AR112" s="112"/>
      <c r="AS112" s="112">
        <f>IF(I112="Gas",J112*V112,0)</f>
        <v>0</v>
      </c>
      <c r="AT112" s="112">
        <f>IF(K112="Gas",L112*V112,0)</f>
        <v>0</v>
      </c>
      <c r="AU112" s="112"/>
      <c r="AV112" s="112">
        <f t="shared" si="59"/>
        <v>0</v>
      </c>
      <c r="AW112" s="113">
        <f t="shared" si="60"/>
        <v>0</v>
      </c>
      <c r="AX112" s="8"/>
      <c r="AY112" s="8"/>
      <c r="AZ112" s="10"/>
      <c r="BA112" s="10"/>
      <c r="BB112" s="18">
        <f>VLOOKUP("Electricity",'Lookup references'!$C$3:$D$6,2,FALSE)*AR112</f>
        <v>0</v>
      </c>
      <c r="BC112" s="18">
        <f>VLOOKUP("Gas",'Lookup references'!$C$3:$D$6,2,FALSE)*AU112</f>
        <v>0</v>
      </c>
      <c r="BD112" s="18">
        <f>VLOOKUP("Petrol",'Lookup references'!$C$3:$D$6,2,FALSE)*AX112</f>
        <v>0</v>
      </c>
      <c r="BE112" s="18">
        <f>VLOOKUP("Diesel",'Lookup references'!$C$3:$D$6,2,FALSE)*BA112</f>
        <v>0</v>
      </c>
      <c r="BF112" s="18">
        <f>P112*V112</f>
        <v>0</v>
      </c>
      <c r="BG112" s="18">
        <f t="shared" si="61"/>
        <v>0</v>
      </c>
      <c r="BH112" s="18">
        <f t="shared" si="79"/>
        <v>0</v>
      </c>
      <c r="BI112" s="114">
        <f>BH112*V112</f>
        <v>0</v>
      </c>
      <c r="BJ112" s="114">
        <f t="shared" si="88"/>
        <v>0</v>
      </c>
      <c r="BK112" s="114">
        <f t="shared" si="89"/>
        <v>0</v>
      </c>
      <c r="BL112" s="114">
        <f t="shared" si="90"/>
        <v>0</v>
      </c>
      <c r="BM112" s="114">
        <f t="shared" si="91"/>
        <v>0</v>
      </c>
      <c r="BN112" s="114">
        <f t="shared" si="92"/>
        <v>0</v>
      </c>
      <c r="BO112" s="114">
        <f t="shared" si="80"/>
        <v>0</v>
      </c>
      <c r="BP112" s="119">
        <v>0.05</v>
      </c>
      <c r="BQ112" s="120">
        <f t="shared" si="81"/>
        <v>2.5000000000000001E-5</v>
      </c>
      <c r="BR112" s="120">
        <f t="shared" si="82"/>
        <v>5.0000000000000002E-5</v>
      </c>
      <c r="BS112" s="120">
        <f t="shared" si="83"/>
        <v>7.5000000000000007E-5</v>
      </c>
      <c r="BT112" s="120">
        <f t="shared" si="84"/>
        <v>1E-4</v>
      </c>
      <c r="BU112" s="120">
        <f t="shared" si="85"/>
        <v>1.25E-4</v>
      </c>
      <c r="BV112" s="120">
        <f t="shared" si="86"/>
        <v>3.7500000000000001E-4</v>
      </c>
    </row>
    <row r="113" spans="1:74" x14ac:dyDescent="0.2">
      <c r="A113" s="42" t="s">
        <v>0</v>
      </c>
      <c r="B113" s="174"/>
      <c r="C113" s="44"/>
      <c r="D113" s="169"/>
      <c r="E113" s="137"/>
      <c r="F113" s="138"/>
      <c r="G113" s="134"/>
      <c r="H113" s="166"/>
      <c r="I113" s="169"/>
      <c r="J113" s="139"/>
      <c r="K113" s="129"/>
      <c r="L113" s="139"/>
      <c r="M113" s="130"/>
      <c r="N113" s="67" t="str">
        <f>IFERROR((VLOOKUP(I113,'Lookup references'!$C$3:$D$6,2,FALSE)*J113),"")</f>
        <v/>
      </c>
      <c r="O113" s="67" t="str">
        <f>IFERROR((VLOOKUP(K113,'Lookup references'!$C$3:$D$6,2,FALSE)*L113),"")</f>
        <v/>
      </c>
      <c r="P113" s="59">
        <v>0</v>
      </c>
      <c r="Q113" s="109">
        <f>SUM(N113:O113)+P113</f>
        <v>0</v>
      </c>
      <c r="R113" s="110" t="str">
        <f>IFERROR((VLOOKUP(I113,'Lookup references'!$C$3:$E$6,3,FALSE)*J113)/1000,"")</f>
        <v/>
      </c>
      <c r="S113" s="110" t="str">
        <f>IFERROR((VLOOKUP(K113,'Lookup references'!$C$3:$E$6,3,FALSE)*L113)/1000,"")</f>
        <v/>
      </c>
      <c r="T113" s="111">
        <f t="shared" si="87"/>
        <v>0</v>
      </c>
      <c r="U113" s="170"/>
      <c r="V113" s="142"/>
      <c r="W113" s="139"/>
      <c r="X113" s="131"/>
      <c r="Y113" s="133"/>
      <c r="Z113" s="128"/>
      <c r="AA113" s="58"/>
      <c r="AB113" s="58"/>
      <c r="AC113" s="60"/>
      <c r="AD113" s="123">
        <f t="shared" ca="1" si="52"/>
        <v>43291</v>
      </c>
      <c r="AE113" s="124" t="str">
        <f ca="1">IF(AD113&gt;30,"Overdue","")</f>
        <v>Overdue</v>
      </c>
      <c r="AF113" s="123" t="e">
        <f>VLOOKUP(U113,'Lookup references'!$F$3:$I$8,4,FALSE)</f>
        <v>#N/A</v>
      </c>
      <c r="AG113" s="123">
        <f t="shared" ca="1" si="53"/>
        <v>1</v>
      </c>
      <c r="AH113" s="123">
        <f>IF(B113="",0,1)</f>
        <v>0</v>
      </c>
      <c r="AI113" s="123" t="str">
        <f>IF(Y113="Red",1,"")</f>
        <v/>
      </c>
      <c r="AJ113" s="123" t="str">
        <f>IF(U113="Complete",H113,"")</f>
        <v/>
      </c>
      <c r="AK113" s="123">
        <f>IF($I113="Electricity",J113,0)</f>
        <v>0</v>
      </c>
      <c r="AL113" s="123">
        <f t="shared" si="54"/>
        <v>0</v>
      </c>
      <c r="AM113" s="123">
        <f t="shared" si="55"/>
        <v>0</v>
      </c>
      <c r="AN113" s="123">
        <f t="shared" si="56"/>
        <v>0</v>
      </c>
      <c r="AO113" s="9">
        <f t="shared" si="57"/>
        <v>0</v>
      </c>
      <c r="AP113" s="112">
        <f>IF(I113="Electricity",J113*V113,0)</f>
        <v>0</v>
      </c>
      <c r="AQ113" s="112">
        <f t="shared" si="58"/>
        <v>0</v>
      </c>
      <c r="AR113" s="112">
        <f>AP113+AQ113</f>
        <v>0</v>
      </c>
      <c r="AS113" s="112">
        <f>IF(I113="Gas",J113*V113,0)</f>
        <v>0</v>
      </c>
      <c r="AT113" s="112">
        <f>IF(K113="Gas",L113*V113,0)</f>
        <v>0</v>
      </c>
      <c r="AU113" s="112">
        <f>AS113+AT113</f>
        <v>0</v>
      </c>
      <c r="AV113" s="112">
        <f t="shared" si="59"/>
        <v>0</v>
      </c>
      <c r="AW113" s="113">
        <f t="shared" si="60"/>
        <v>0</v>
      </c>
      <c r="AX113" s="8">
        <f>AV113+AW113</f>
        <v>0</v>
      </c>
      <c r="AY113" s="8">
        <f>IF(I113="Diesel",J113*V113,0)</f>
        <v>0</v>
      </c>
      <c r="AZ113" s="10">
        <f>IF(K113="Diesel",L113*V113,0)</f>
        <v>0</v>
      </c>
      <c r="BA113" s="10">
        <f>AY113+AZ113</f>
        <v>0</v>
      </c>
      <c r="BB113" s="18">
        <f>VLOOKUP("Electricity",'Lookup references'!$C$3:$D$6,2,FALSE)*AR113</f>
        <v>0</v>
      </c>
      <c r="BC113" s="18">
        <f>VLOOKUP("Gas",'Lookup references'!$C$3:$D$6,2,FALSE)*AU113</f>
        <v>0</v>
      </c>
      <c r="BD113" s="18">
        <f>VLOOKUP("Petrol",'Lookup references'!$C$3:$D$6,2,FALSE)*AX113</f>
        <v>0</v>
      </c>
      <c r="BE113" s="18">
        <f>VLOOKUP("Diesel",'Lookup references'!$C$3:$D$6,2,FALSE)*BA113</f>
        <v>0</v>
      </c>
      <c r="BF113" s="18">
        <f>P113*V113</f>
        <v>0</v>
      </c>
      <c r="BG113" s="18">
        <f t="shared" si="61"/>
        <v>0</v>
      </c>
      <c r="BH113" s="18">
        <f t="shared" si="79"/>
        <v>0</v>
      </c>
      <c r="BI113" s="114">
        <f>BH113*V113</f>
        <v>0</v>
      </c>
      <c r="BJ113" s="114">
        <f t="shared" si="88"/>
        <v>0</v>
      </c>
      <c r="BK113" s="114">
        <f t="shared" si="89"/>
        <v>0</v>
      </c>
      <c r="BL113" s="114">
        <f t="shared" si="90"/>
        <v>0</v>
      </c>
      <c r="BM113" s="114">
        <f t="shared" si="91"/>
        <v>0</v>
      </c>
      <c r="BN113" s="114">
        <f t="shared" si="92"/>
        <v>0</v>
      </c>
      <c r="BO113" s="114">
        <f t="shared" si="80"/>
        <v>0</v>
      </c>
      <c r="BP113" s="119">
        <v>0.05</v>
      </c>
      <c r="BQ113" s="120">
        <f t="shared" si="81"/>
        <v>2.5000000000000001E-5</v>
      </c>
      <c r="BR113" s="120">
        <f t="shared" si="82"/>
        <v>5.0000000000000002E-5</v>
      </c>
      <c r="BS113" s="120">
        <f t="shared" si="83"/>
        <v>7.5000000000000007E-5</v>
      </c>
      <c r="BT113" s="120">
        <f t="shared" si="84"/>
        <v>1E-4</v>
      </c>
      <c r="BU113" s="120">
        <f t="shared" si="85"/>
        <v>1.25E-4</v>
      </c>
      <c r="BV113" s="120">
        <f t="shared" si="86"/>
        <v>3.7500000000000001E-4</v>
      </c>
    </row>
    <row r="114" spans="1:74" x14ac:dyDescent="0.2">
      <c r="B114" s="19"/>
      <c r="C114" s="19"/>
      <c r="D114" s="167"/>
      <c r="E114" s="19"/>
      <c r="F114" s="19"/>
      <c r="G114" s="19"/>
      <c r="H114" s="167"/>
      <c r="I114" s="167"/>
      <c r="J114" s="19"/>
      <c r="K114" s="19"/>
      <c r="L114" s="19"/>
      <c r="M114" s="19"/>
      <c r="N114" s="19"/>
      <c r="O114" s="19"/>
      <c r="P114" s="19"/>
      <c r="Q114" s="19"/>
      <c r="R114" s="35"/>
      <c r="S114" s="35"/>
      <c r="T114" s="19"/>
      <c r="U114" s="19"/>
      <c r="V114" s="31"/>
      <c r="W114" s="20"/>
      <c r="X114" s="19"/>
      <c r="Y114" s="21"/>
      <c r="Z114" s="24"/>
      <c r="AA114" s="24"/>
      <c r="AB114" s="24"/>
      <c r="AC114" s="29"/>
      <c r="AD114" s="125"/>
      <c r="AE114" s="125"/>
      <c r="AF114" s="125"/>
      <c r="AG114" s="125"/>
      <c r="AH114" s="125"/>
      <c r="AI114" s="125"/>
      <c r="AJ114" s="125"/>
      <c r="AK114" s="125"/>
      <c r="AL114" s="125"/>
      <c r="AM114" s="125"/>
      <c r="AN114" s="125"/>
    </row>
    <row r="115" spans="1:74" x14ac:dyDescent="0.2">
      <c r="A115" s="161">
        <f>SUM(AH8:AH113)</f>
        <v>0</v>
      </c>
      <c r="B115" s="19"/>
      <c r="C115" s="19"/>
      <c r="D115" s="167"/>
      <c r="E115" s="19"/>
      <c r="F115" s="19"/>
      <c r="G115" s="69">
        <f>SUM(G8:G113)</f>
        <v>0</v>
      </c>
      <c r="H115" s="167"/>
      <c r="I115" s="167"/>
      <c r="J115" s="19"/>
      <c r="K115" s="19"/>
      <c r="L115" s="19"/>
      <c r="M115" s="19"/>
      <c r="N115" s="19"/>
      <c r="O115" s="19"/>
      <c r="P115" s="19"/>
      <c r="Q115" s="159">
        <f>SUM(Q8:Q113)</f>
        <v>0</v>
      </c>
      <c r="R115" s="160"/>
      <c r="S115" s="160"/>
      <c r="T115" s="159">
        <f>SUM(T8:T113)</f>
        <v>0</v>
      </c>
      <c r="U115" s="19"/>
      <c r="V115" s="31"/>
      <c r="W115" s="20"/>
      <c r="X115" s="19"/>
      <c r="Y115" s="21"/>
      <c r="Z115" s="33"/>
      <c r="AA115" s="33"/>
      <c r="AB115" s="33"/>
      <c r="AC115" s="29"/>
      <c r="AD115" s="125"/>
      <c r="AE115" s="125"/>
      <c r="AF115" s="125"/>
      <c r="AG115" s="125"/>
      <c r="AH115" s="125"/>
      <c r="AI115" s="125"/>
      <c r="AJ115" s="125"/>
      <c r="AK115" s="125"/>
      <c r="AL115" s="125"/>
      <c r="AM115" s="125"/>
      <c r="AN115" s="125"/>
      <c r="AO115" s="9">
        <f>SUM(AO8:AO113)</f>
        <v>0</v>
      </c>
      <c r="BB115" s="70">
        <f t="shared" ref="BB115:BO115" si="93">SUM(BB8:BB114)</f>
        <v>0</v>
      </c>
      <c r="BC115" s="70">
        <f t="shared" si="93"/>
        <v>0</v>
      </c>
      <c r="BD115" s="70">
        <f t="shared" si="93"/>
        <v>0</v>
      </c>
      <c r="BE115" s="70">
        <f t="shared" si="93"/>
        <v>0</v>
      </c>
      <c r="BF115" s="70"/>
      <c r="BG115" s="70">
        <f t="shared" si="93"/>
        <v>0</v>
      </c>
      <c r="BH115" s="70">
        <f t="shared" si="93"/>
        <v>0</v>
      </c>
      <c r="BI115" s="121">
        <f t="shared" si="93"/>
        <v>0</v>
      </c>
      <c r="BJ115" s="121">
        <f t="shared" si="93"/>
        <v>0</v>
      </c>
      <c r="BK115" s="121">
        <f t="shared" si="93"/>
        <v>0</v>
      </c>
      <c r="BL115" s="121">
        <f t="shared" si="93"/>
        <v>0</v>
      </c>
      <c r="BM115" s="121">
        <f t="shared" si="93"/>
        <v>0</v>
      </c>
      <c r="BN115" s="121">
        <f t="shared" si="93"/>
        <v>0</v>
      </c>
      <c r="BO115" s="121">
        <f t="shared" si="93"/>
        <v>0</v>
      </c>
      <c r="BQ115" s="121">
        <f t="shared" ref="BQ115:BV115" si="94">SUM(BQ8:BQ114)</f>
        <v>2.6499999999999978E-3</v>
      </c>
      <c r="BR115" s="121">
        <f t="shared" si="94"/>
        <v>5.2999999999999957E-3</v>
      </c>
      <c r="BS115" s="121">
        <f t="shared" si="94"/>
        <v>7.9500000000000213E-3</v>
      </c>
      <c r="BT115" s="121">
        <f t="shared" si="94"/>
        <v>1.0599999999999991E-2</v>
      </c>
      <c r="BU115" s="121">
        <f t="shared" si="94"/>
        <v>1.325000000000001E-2</v>
      </c>
      <c r="BV115" s="121">
        <f t="shared" si="94"/>
        <v>3.9750000000000028E-2</v>
      </c>
    </row>
    <row r="116" spans="1:74" x14ac:dyDescent="0.2">
      <c r="Z116" s="24"/>
      <c r="AA116" s="24"/>
      <c r="AB116" s="24"/>
    </row>
    <row r="117" spans="1:74" x14ac:dyDescent="0.2">
      <c r="Z117" s="24"/>
      <c r="AA117" s="24"/>
      <c r="AB117" s="24"/>
    </row>
    <row r="118" spans="1:74" x14ac:dyDescent="0.2">
      <c r="Z118" s="24"/>
      <c r="AA118" s="24"/>
      <c r="AB118" s="24"/>
    </row>
    <row r="119" spans="1:74" x14ac:dyDescent="0.2">
      <c r="Z119" s="24"/>
      <c r="AA119" s="24"/>
      <c r="AB119" s="24"/>
    </row>
    <row r="120" spans="1:74" x14ac:dyDescent="0.2">
      <c r="Z120" s="24"/>
      <c r="AA120" s="24"/>
      <c r="AB120" s="24"/>
    </row>
    <row r="121" spans="1:74" x14ac:dyDescent="0.2">
      <c r="Z121" s="24"/>
      <c r="AA121" s="24"/>
      <c r="AB121" s="24"/>
    </row>
    <row r="122" spans="1:74" x14ac:dyDescent="0.2">
      <c r="Z122" s="24"/>
      <c r="AA122" s="24"/>
      <c r="AB122" s="24"/>
    </row>
    <row r="123" spans="1:74" x14ac:dyDescent="0.2">
      <c r="Z123" s="24"/>
      <c r="AA123" s="24"/>
      <c r="AB123" s="24"/>
    </row>
    <row r="124" spans="1:74" x14ac:dyDescent="0.2">
      <c r="Z124" s="24"/>
      <c r="AA124" s="24"/>
      <c r="AB124" s="24"/>
    </row>
    <row r="125" spans="1:74" x14ac:dyDescent="0.2">
      <c r="Z125" s="24"/>
      <c r="AA125" s="24"/>
      <c r="AB125" s="24"/>
    </row>
    <row r="126" spans="1:74" x14ac:dyDescent="0.2">
      <c r="Z126" s="24"/>
      <c r="AA126" s="24"/>
      <c r="AB126" s="24"/>
    </row>
    <row r="127" spans="1:74" x14ac:dyDescent="0.2">
      <c r="Z127" s="24"/>
      <c r="AA127" s="24"/>
      <c r="AB127" s="24"/>
    </row>
    <row r="128" spans="1:74" x14ac:dyDescent="0.2">
      <c r="Z128" s="24"/>
      <c r="AA128" s="24"/>
      <c r="AB128" s="24"/>
    </row>
    <row r="129" spans="26:28" x14ac:dyDescent="0.2">
      <c r="Z129" s="24"/>
      <c r="AA129" s="24"/>
      <c r="AB129" s="24"/>
    </row>
    <row r="130" spans="26:28" x14ac:dyDescent="0.2">
      <c r="Z130" s="24"/>
      <c r="AA130" s="24"/>
      <c r="AB130" s="24"/>
    </row>
    <row r="131" spans="26:28" x14ac:dyDescent="0.2">
      <c r="Z131" s="24"/>
      <c r="AA131" s="24"/>
      <c r="AB131" s="24"/>
    </row>
    <row r="132" spans="26:28" x14ac:dyDescent="0.2">
      <c r="Z132" s="24"/>
      <c r="AA132" s="24"/>
      <c r="AB132" s="24"/>
    </row>
    <row r="133" spans="26:28" x14ac:dyDescent="0.2">
      <c r="Z133" s="24"/>
      <c r="AA133" s="24"/>
      <c r="AB133" s="24"/>
    </row>
    <row r="134" spans="26:28" x14ac:dyDescent="0.2">
      <c r="Z134" s="24"/>
      <c r="AA134" s="24"/>
      <c r="AB134" s="24"/>
    </row>
    <row r="135" spans="26:28" x14ac:dyDescent="0.2">
      <c r="Z135" s="24"/>
      <c r="AA135" s="24"/>
      <c r="AB135" s="24"/>
    </row>
    <row r="136" spans="26:28" x14ac:dyDescent="0.2">
      <c r="Z136" s="24"/>
      <c r="AA136" s="24"/>
      <c r="AB136" s="24"/>
    </row>
    <row r="137" spans="26:28" x14ac:dyDescent="0.2">
      <c r="Z137" s="24"/>
      <c r="AA137" s="24"/>
      <c r="AB137" s="24"/>
    </row>
    <row r="138" spans="26:28" x14ac:dyDescent="0.2">
      <c r="Z138" s="24"/>
      <c r="AA138" s="24"/>
      <c r="AB138" s="24"/>
    </row>
    <row r="139" spans="26:28" x14ac:dyDescent="0.2">
      <c r="Z139" s="24"/>
      <c r="AA139" s="24"/>
      <c r="AB139" s="24"/>
    </row>
    <row r="140" spans="26:28" x14ac:dyDescent="0.2">
      <c r="Z140" s="24"/>
      <c r="AA140" s="24"/>
      <c r="AB140" s="24"/>
    </row>
    <row r="141" spans="26:28" x14ac:dyDescent="0.2">
      <c r="Z141" s="24"/>
      <c r="AA141" s="24"/>
      <c r="AB141" s="24"/>
    </row>
    <row r="142" spans="26:28" x14ac:dyDescent="0.2">
      <c r="Z142" s="24"/>
      <c r="AA142" s="24"/>
      <c r="AB142" s="24"/>
    </row>
    <row r="143" spans="26:28" x14ac:dyDescent="0.2">
      <c r="Z143" s="24"/>
      <c r="AA143" s="24"/>
      <c r="AB143" s="24"/>
    </row>
    <row r="144" spans="26:28" x14ac:dyDescent="0.2">
      <c r="Z144" s="24"/>
      <c r="AA144" s="24"/>
      <c r="AB144" s="24"/>
    </row>
    <row r="145" spans="26:28" x14ac:dyDescent="0.2">
      <c r="Z145" s="24"/>
      <c r="AA145" s="24"/>
      <c r="AB145" s="24"/>
    </row>
    <row r="146" spans="26:28" x14ac:dyDescent="0.2">
      <c r="Z146" s="24"/>
      <c r="AA146" s="24"/>
      <c r="AB146" s="24"/>
    </row>
    <row r="147" spans="26:28" x14ac:dyDescent="0.2">
      <c r="Z147" s="24"/>
      <c r="AA147" s="24"/>
      <c r="AB147" s="24"/>
    </row>
    <row r="148" spans="26:28" x14ac:dyDescent="0.2">
      <c r="Z148" s="24"/>
      <c r="AA148" s="24"/>
      <c r="AB148" s="24"/>
    </row>
    <row r="149" spans="26:28" x14ac:dyDescent="0.2">
      <c r="Z149" s="24"/>
      <c r="AA149" s="24"/>
      <c r="AB149" s="24"/>
    </row>
    <row r="150" spans="26:28" x14ac:dyDescent="0.2">
      <c r="Z150" s="24"/>
      <c r="AA150" s="24"/>
      <c r="AB150" s="24"/>
    </row>
    <row r="151" spans="26:28" x14ac:dyDescent="0.2">
      <c r="Z151" s="24"/>
      <c r="AA151" s="24"/>
      <c r="AB151" s="24"/>
    </row>
    <row r="152" spans="26:28" x14ac:dyDescent="0.2">
      <c r="Z152" s="24"/>
      <c r="AA152" s="24"/>
      <c r="AB152" s="24"/>
    </row>
    <row r="153" spans="26:28" x14ac:dyDescent="0.2">
      <c r="Z153" s="24"/>
      <c r="AA153" s="24"/>
      <c r="AB153" s="24"/>
    </row>
    <row r="154" spans="26:28" x14ac:dyDescent="0.2">
      <c r="Z154" s="24"/>
      <c r="AA154" s="24"/>
      <c r="AB154" s="24"/>
    </row>
    <row r="155" spans="26:28" x14ac:dyDescent="0.2">
      <c r="Z155" s="24"/>
      <c r="AA155" s="24"/>
      <c r="AB155" s="24"/>
    </row>
    <row r="156" spans="26:28" x14ac:dyDescent="0.2">
      <c r="Z156" s="24"/>
      <c r="AA156" s="24"/>
      <c r="AB156" s="24"/>
    </row>
    <row r="157" spans="26:28" x14ac:dyDescent="0.2">
      <c r="Z157" s="24"/>
      <c r="AA157" s="24"/>
      <c r="AB157" s="24"/>
    </row>
    <row r="158" spans="26:28" x14ac:dyDescent="0.2">
      <c r="Z158" s="24"/>
      <c r="AA158" s="24"/>
      <c r="AB158" s="24"/>
    </row>
    <row r="159" spans="26:28" x14ac:dyDescent="0.2">
      <c r="Z159" s="24"/>
      <c r="AA159" s="24"/>
      <c r="AB159" s="24"/>
    </row>
    <row r="160" spans="26:28" x14ac:dyDescent="0.2">
      <c r="Z160" s="24"/>
      <c r="AA160" s="24"/>
      <c r="AB160" s="24"/>
    </row>
    <row r="161" spans="26:28" x14ac:dyDescent="0.2">
      <c r="Z161" s="24"/>
      <c r="AA161" s="24"/>
      <c r="AB161" s="24"/>
    </row>
    <row r="162" spans="26:28" x14ac:dyDescent="0.2">
      <c r="Z162" s="24"/>
      <c r="AA162" s="24"/>
      <c r="AB162" s="24"/>
    </row>
    <row r="163" spans="26:28" x14ac:dyDescent="0.2">
      <c r="Z163" s="24"/>
      <c r="AA163" s="24"/>
      <c r="AB163" s="24"/>
    </row>
    <row r="164" spans="26:28" x14ac:dyDescent="0.2">
      <c r="Z164" s="24"/>
      <c r="AA164" s="24"/>
      <c r="AB164" s="24"/>
    </row>
    <row r="165" spans="26:28" x14ac:dyDescent="0.2">
      <c r="Z165" s="24"/>
      <c r="AA165" s="24"/>
      <c r="AB165" s="24"/>
    </row>
    <row r="166" spans="26:28" x14ac:dyDescent="0.2">
      <c r="Z166" s="24"/>
      <c r="AA166" s="24"/>
      <c r="AB166" s="24"/>
    </row>
  </sheetData>
  <sheetProtection password="CCB2" sheet="1" objects="1" scenarios="1" selectLockedCells="1"/>
  <autoFilter ref="A7:CP113"/>
  <mergeCells count="1">
    <mergeCell ref="C4:L4"/>
  </mergeCells>
  <phoneticPr fontId="7" type="noConversion"/>
  <conditionalFormatting sqref="D57:D64 D8:D32 D66:D76 D78:D113 D34:D55">
    <cfRule type="cellIs" dxfId="31" priority="33" stopIfTrue="1" operator="lessThan">
      <formula>C8</formula>
    </cfRule>
  </conditionalFormatting>
  <conditionalFormatting sqref="V57:V64 V34:V55 V9:V32 V66:V76 V78:V113">
    <cfRule type="expression" dxfId="30" priority="34" stopIfTrue="1">
      <formula>$V9="Part Implemented"</formula>
    </cfRule>
  </conditionalFormatting>
  <conditionalFormatting sqref="M2:M65536">
    <cfRule type="containsText" dxfId="29" priority="28" stopIfTrue="1" operator="containsText" text="Not quantified">
      <formula>NOT(ISERROR(SEARCH("Not quantified",M2)))</formula>
    </cfRule>
    <cfRule type="containsText" dxfId="28" priority="29" stopIfTrue="1" operator="containsText" text="RAP Estimate">
      <formula>NOT(ISERROR(SEARCH("RAP Estimate",M2)))</formula>
    </cfRule>
    <cfRule type="containsText" dxfId="27" priority="30" stopIfTrue="1" operator="containsText" text="Actual">
      <formula>NOT(ISERROR(SEARCH("Actual",M2)))</formula>
    </cfRule>
  </conditionalFormatting>
  <conditionalFormatting sqref="Y10:Y31 Y33 Y36 Y39 Y41:Y43 Y45:Y47 Y49:Y54 Y57:Y113">
    <cfRule type="containsText" dxfId="26" priority="25" stopIfTrue="1" operator="containsText" text="Red">
      <formula>NOT(ISERROR(SEARCH("Red",Y10)))</formula>
    </cfRule>
    <cfRule type="containsText" dxfId="25" priority="26" stopIfTrue="1" operator="containsText" text="Amber">
      <formula>NOT(ISERROR(SEARCH("Amber",Y10)))</formula>
    </cfRule>
    <cfRule type="containsText" dxfId="24" priority="27" stopIfTrue="1" operator="containsText" text="Green">
      <formula>NOT(ISERROR(SEARCH("Green",Y10)))</formula>
    </cfRule>
  </conditionalFormatting>
  <conditionalFormatting sqref="Y8:Y9">
    <cfRule type="containsText" dxfId="23" priority="22" stopIfTrue="1" operator="containsText" text="Red">
      <formula>NOT(ISERROR(SEARCH("Red",Y8)))</formula>
    </cfRule>
    <cfRule type="containsText" dxfId="22" priority="23" stopIfTrue="1" operator="containsText" text="Amber">
      <formula>NOT(ISERROR(SEARCH("Amber",Y8)))</formula>
    </cfRule>
    <cfRule type="containsText" dxfId="21" priority="24" stopIfTrue="1" operator="containsText" text="Green">
      <formula>NOT(ISERROR(SEARCH("Green",Y8)))</formula>
    </cfRule>
  </conditionalFormatting>
  <conditionalFormatting sqref="Y32">
    <cfRule type="containsText" dxfId="20" priority="19" stopIfTrue="1" operator="containsText" text="Red">
      <formula>NOT(ISERROR(SEARCH("Red",Y32)))</formula>
    </cfRule>
    <cfRule type="containsText" dxfId="19" priority="20" stopIfTrue="1" operator="containsText" text="Amber">
      <formula>NOT(ISERROR(SEARCH("Amber",Y32)))</formula>
    </cfRule>
    <cfRule type="containsText" dxfId="18" priority="21" stopIfTrue="1" operator="containsText" text="Green">
      <formula>NOT(ISERROR(SEARCH("Green",Y32)))</formula>
    </cfRule>
  </conditionalFormatting>
  <conditionalFormatting sqref="Y34:Y35">
    <cfRule type="containsText" dxfId="17" priority="16" stopIfTrue="1" operator="containsText" text="Red">
      <formula>NOT(ISERROR(SEARCH("Red",Y34)))</formula>
    </cfRule>
    <cfRule type="containsText" dxfId="16" priority="17" stopIfTrue="1" operator="containsText" text="Amber">
      <formula>NOT(ISERROR(SEARCH("Amber",Y34)))</formula>
    </cfRule>
    <cfRule type="containsText" dxfId="15" priority="18" stopIfTrue="1" operator="containsText" text="Green">
      <formula>NOT(ISERROR(SEARCH("Green",Y34)))</formula>
    </cfRule>
  </conditionalFormatting>
  <conditionalFormatting sqref="Y37:Y38">
    <cfRule type="containsText" dxfId="14" priority="13" stopIfTrue="1" operator="containsText" text="Red">
      <formula>NOT(ISERROR(SEARCH("Red",Y37)))</formula>
    </cfRule>
    <cfRule type="containsText" dxfId="13" priority="14" stopIfTrue="1" operator="containsText" text="Amber">
      <formula>NOT(ISERROR(SEARCH("Amber",Y37)))</formula>
    </cfRule>
    <cfRule type="containsText" dxfId="12" priority="15" stopIfTrue="1" operator="containsText" text="Green">
      <formula>NOT(ISERROR(SEARCH("Green",Y37)))</formula>
    </cfRule>
  </conditionalFormatting>
  <conditionalFormatting sqref="Y40">
    <cfRule type="containsText" dxfId="11" priority="10" stopIfTrue="1" operator="containsText" text="Red">
      <formula>NOT(ISERROR(SEARCH("Red",Y40)))</formula>
    </cfRule>
    <cfRule type="containsText" dxfId="10" priority="11" stopIfTrue="1" operator="containsText" text="Amber">
      <formula>NOT(ISERROR(SEARCH("Amber",Y40)))</formula>
    </cfRule>
    <cfRule type="containsText" dxfId="9" priority="12" stopIfTrue="1" operator="containsText" text="Green">
      <formula>NOT(ISERROR(SEARCH("Green",Y40)))</formula>
    </cfRule>
  </conditionalFormatting>
  <conditionalFormatting sqref="Y44">
    <cfRule type="containsText" dxfId="8" priority="7" stopIfTrue="1" operator="containsText" text="Red">
      <formula>NOT(ISERROR(SEARCH("Red",Y44)))</formula>
    </cfRule>
    <cfRule type="containsText" dxfId="7" priority="8" stopIfTrue="1" operator="containsText" text="Amber">
      <formula>NOT(ISERROR(SEARCH("Amber",Y44)))</formula>
    </cfRule>
    <cfRule type="containsText" dxfId="6" priority="9" stopIfTrue="1" operator="containsText" text="Green">
      <formula>NOT(ISERROR(SEARCH("Green",Y44)))</formula>
    </cfRule>
  </conditionalFormatting>
  <conditionalFormatting sqref="Y48">
    <cfRule type="containsText" dxfId="5" priority="4" stopIfTrue="1" operator="containsText" text="Red">
      <formula>NOT(ISERROR(SEARCH("Red",Y48)))</formula>
    </cfRule>
    <cfRule type="containsText" dxfId="4" priority="5" stopIfTrue="1" operator="containsText" text="Amber">
      <formula>NOT(ISERROR(SEARCH("Amber",Y48)))</formula>
    </cfRule>
    <cfRule type="containsText" dxfId="3" priority="6" stopIfTrue="1" operator="containsText" text="Green">
      <formula>NOT(ISERROR(SEARCH("Green",Y48)))</formula>
    </cfRule>
  </conditionalFormatting>
  <conditionalFormatting sqref="Y55:Y56">
    <cfRule type="containsText" dxfId="2" priority="1" stopIfTrue="1" operator="containsText" text="Red">
      <formula>NOT(ISERROR(SEARCH("Red",Y55)))</formula>
    </cfRule>
    <cfRule type="containsText" dxfId="1" priority="2" stopIfTrue="1" operator="containsText" text="Amber">
      <formula>NOT(ISERROR(SEARCH("Amber",Y55)))</formula>
    </cfRule>
    <cfRule type="containsText" dxfId="0" priority="3" stopIfTrue="1" operator="containsText" text="Green">
      <formula>NOT(ISERROR(SEARCH("Green",Y55)))</formula>
    </cfRule>
  </conditionalFormatting>
  <dataValidations xWindow="1024" yWindow="505" count="6">
    <dataValidation allowBlank="1" showInputMessage="1" showErrorMessage="1" prompt="Enter kWh for elec &amp; gas, litres for diesel &amp; petrol, m3 for water" sqref="L8:L113 J8:J113"/>
    <dataValidation allowBlank="1" showInputMessage="1" showErrorMessage="1" prompt="Enter the cost of implementing this opportunity" sqref="G8:G113"/>
    <dataValidation type="decimal" allowBlank="1" showInputMessage="1" showErrorMessage="1" prompt="Enter a percentage assessment of how far through completion the project is" sqref="V8:V113">
      <formula1>0</formula1>
      <formula2>1</formula2>
    </dataValidation>
    <dataValidation allowBlank="1" showInputMessage="1" showErrorMessage="1" prompt="What needs to happen next?" sqref="Z8:Z113"/>
    <dataValidation allowBlank="1" showInputMessage="1" showErrorMessage="1" prompt="What is hindering progress?" sqref="AA8:AA113"/>
    <dataValidation allowBlank="1" showInputMessage="1" showErrorMessage="1" prompt="What do you need to move the project forward?" sqref="AB8:AB113"/>
  </dataValidations>
  <printOptions horizontalCentered="1" verticalCentered="1"/>
  <pageMargins left="0.70866141732283472" right="0.70866141732283472" top="0.74803149606299213" bottom="0.74803149606299213" header="0.31496062992125984" footer="0.31496062992125984"/>
  <pageSetup paperSize="9" scale="43" fitToHeight="13" orientation="landscape" r:id="rId1"/>
  <headerFooter alignWithMargins="0">
    <oddHeader>&amp;R&amp;12Appendix 1</oddHeader>
  </headerFooter>
  <ignoredErrors>
    <ignoredError sqref="X108 G115 R115:T115 AK8:AN113 AE8:AE9 N88:O113 R9:T113 AI8:AI113 AE11:AE113 AD10 AD11:AD113 AD8:AD9" unlockedFormula="1"/>
  </ignoredErrors>
  <drawing r:id="rId2"/>
  <legacyDrawing r:id="rId3"/>
  <extLst>
    <ext xmlns:x14="http://schemas.microsoft.com/office/spreadsheetml/2009/9/main" uri="{CCE6A557-97BC-4b89-ADB6-D9C93CAAB3DF}">
      <x14:dataValidations xmlns:xm="http://schemas.microsoft.com/office/excel/2006/main" xWindow="1024" yWindow="505" count="6">
        <x14:dataValidation type="list" allowBlank="1" showInputMessage="1" showErrorMessage="1">
          <x14:formula1>
            <xm:f>'Lookup references'!$G$2:$G$7</xm:f>
          </x14:formula1>
          <xm:sqref>M8:M113</xm:sqref>
        </x14:dataValidation>
        <x14:dataValidation type="list" allowBlank="1" showInputMessage="1" showErrorMessage="1">
          <x14:formula1>
            <xm:f>'Lookup references'!$A$2:$A$15</xm:f>
          </x14:formula1>
          <xm:sqref>C8:E113</xm:sqref>
        </x14:dataValidation>
        <x14:dataValidation type="list" allowBlank="1" showInputMessage="1" showErrorMessage="1">
          <x14:formula1>
            <xm:f>'Lookup references'!$B$2:$B$4</xm:f>
          </x14:formula1>
          <xm:sqref>H8:H113</xm:sqref>
        </x14:dataValidation>
        <x14:dataValidation type="list" allowBlank="1" showInputMessage="1" showErrorMessage="1">
          <x14:formula1>
            <xm:f>'Lookup references'!$C$2:$C$7</xm:f>
          </x14:formula1>
          <xm:sqref>I8:I113 K8:K113</xm:sqref>
        </x14:dataValidation>
        <x14:dataValidation type="list" allowBlank="1" showInputMessage="1" showErrorMessage="1">
          <x14:formula1>
            <xm:f>'Lookup references'!$F$2:$F$8</xm:f>
          </x14:formula1>
          <xm:sqref>U8:U113</xm:sqref>
        </x14:dataValidation>
        <x14:dataValidation type="list" allowBlank="1" showInputMessage="1" showErrorMessage="1">
          <x14:formula1>
            <xm:f>'Lookup references'!$H$2:$H$5</xm:f>
          </x14:formula1>
          <xm:sqref>Y8:Y113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election activeCell="I2" sqref="I2"/>
    </sheetView>
  </sheetViews>
  <sheetFormatPr defaultRowHeight="12.75" x14ac:dyDescent="0.2"/>
  <cols>
    <col min="1" max="2" width="10.7109375" customWidth="1"/>
    <col min="3" max="3" width="13.140625" customWidth="1"/>
    <col min="4" max="4" width="17.42578125" customWidth="1"/>
    <col min="5" max="5" width="13" customWidth="1"/>
    <col min="6" max="6" width="18" bestFit="1" customWidth="1"/>
    <col min="7" max="7" width="17.42578125" customWidth="1"/>
    <col min="9" max="9" width="13.7109375" customWidth="1"/>
  </cols>
  <sheetData>
    <row r="1" spans="1:9" s="14" customFormat="1" ht="29.25" customHeight="1" x14ac:dyDescent="0.2">
      <c r="A1" s="62" t="s">
        <v>91</v>
      </c>
      <c r="B1" s="62" t="s">
        <v>94</v>
      </c>
      <c r="C1" s="62" t="s">
        <v>60</v>
      </c>
      <c r="D1" s="62" t="s">
        <v>64</v>
      </c>
      <c r="E1" s="62" t="s">
        <v>97</v>
      </c>
      <c r="F1" s="62" t="s">
        <v>65</v>
      </c>
      <c r="G1" s="62" t="s">
        <v>31</v>
      </c>
      <c r="H1" s="62" t="s">
        <v>66</v>
      </c>
      <c r="I1" s="62" t="s">
        <v>145</v>
      </c>
    </row>
    <row r="2" spans="1:9" ht="3" customHeight="1" x14ac:dyDescent="0.2">
      <c r="A2" s="64"/>
      <c r="B2" s="63"/>
      <c r="C2" s="63"/>
      <c r="D2" s="63"/>
      <c r="E2" s="63"/>
      <c r="F2" s="63"/>
      <c r="G2" s="63"/>
      <c r="H2" s="63"/>
      <c r="I2" s="63"/>
    </row>
    <row r="3" spans="1:9" x14ac:dyDescent="0.2">
      <c r="A3" s="64" t="s">
        <v>137</v>
      </c>
      <c r="B3" s="64" t="s">
        <v>95</v>
      </c>
      <c r="C3" s="64" t="s">
        <v>30</v>
      </c>
      <c r="D3" s="65">
        <v>0.11</v>
      </c>
      <c r="E3" s="68">
        <f>'[3]UK electricity'!$F$23</f>
        <v>0.35155999999999998</v>
      </c>
      <c r="F3" s="64" t="s">
        <v>9</v>
      </c>
      <c r="G3" s="64" t="s">
        <v>86</v>
      </c>
      <c r="H3" s="64" t="s">
        <v>83</v>
      </c>
      <c r="I3" s="173" t="s">
        <v>143</v>
      </c>
    </row>
    <row r="4" spans="1:9" x14ac:dyDescent="0.2">
      <c r="A4" s="64" t="s">
        <v>67</v>
      </c>
      <c r="B4" s="64" t="s">
        <v>96</v>
      </c>
      <c r="C4" s="64" t="s">
        <v>61</v>
      </c>
      <c r="D4" s="65">
        <v>0.03</v>
      </c>
      <c r="E4" s="68">
        <f>[3]Fuels!$E$38</f>
        <v>0.1841639890773745</v>
      </c>
      <c r="F4" s="64" t="s">
        <v>79</v>
      </c>
      <c r="G4" s="64" t="s">
        <v>87</v>
      </c>
      <c r="H4" s="64" t="s">
        <v>84</v>
      </c>
      <c r="I4" s="173" t="s">
        <v>143</v>
      </c>
    </row>
    <row r="5" spans="1:9" x14ac:dyDescent="0.2">
      <c r="A5" s="64" t="s">
        <v>68</v>
      </c>
      <c r="B5" s="64"/>
      <c r="C5" s="64" t="s">
        <v>62</v>
      </c>
      <c r="D5" s="65">
        <v>1.2</v>
      </c>
      <c r="E5" s="68">
        <f>[3]Fuels!$E$65</f>
        <v>0.25145683631978127</v>
      </c>
      <c r="F5" s="64" t="s">
        <v>80</v>
      </c>
      <c r="G5" s="64" t="s">
        <v>88</v>
      </c>
      <c r="H5" s="64" t="s">
        <v>85</v>
      </c>
      <c r="I5" s="173" t="s">
        <v>143</v>
      </c>
    </row>
    <row r="6" spans="1:9" x14ac:dyDescent="0.2">
      <c r="A6" s="64" t="s">
        <v>69</v>
      </c>
      <c r="B6" s="64"/>
      <c r="C6" s="64" t="s">
        <v>63</v>
      </c>
      <c r="D6" s="65">
        <v>1.24</v>
      </c>
      <c r="E6" s="68">
        <f>[3]Fuels!$E$89</f>
        <v>0.24048728800977645</v>
      </c>
      <c r="F6" s="64" t="s">
        <v>10</v>
      </c>
      <c r="G6" s="64" t="s">
        <v>89</v>
      </c>
      <c r="H6" s="65"/>
      <c r="I6" s="173" t="s">
        <v>144</v>
      </c>
    </row>
    <row r="7" spans="1:9" x14ac:dyDescent="0.2">
      <c r="A7" s="64" t="s">
        <v>70</v>
      </c>
      <c r="B7" s="64"/>
      <c r="C7" s="65" t="s">
        <v>136</v>
      </c>
      <c r="D7" s="65">
        <v>3</v>
      </c>
      <c r="E7" s="65">
        <v>0</v>
      </c>
      <c r="F7" s="64" t="s">
        <v>81</v>
      </c>
      <c r="G7" s="64" t="s">
        <v>90</v>
      </c>
      <c r="H7" s="65"/>
      <c r="I7" s="173" t="s">
        <v>143</v>
      </c>
    </row>
    <row r="8" spans="1:9" x14ac:dyDescent="0.2">
      <c r="A8" s="64" t="s">
        <v>71</v>
      </c>
      <c r="B8" s="64"/>
      <c r="C8" s="65"/>
      <c r="D8" s="65"/>
      <c r="E8" s="65"/>
      <c r="F8" s="64" t="s">
        <v>82</v>
      </c>
      <c r="G8" s="65"/>
      <c r="H8" s="65"/>
      <c r="I8" s="173" t="s">
        <v>144</v>
      </c>
    </row>
    <row r="9" spans="1:9" x14ac:dyDescent="0.2">
      <c r="A9" s="64" t="s">
        <v>72</v>
      </c>
      <c r="B9" s="64"/>
      <c r="C9" s="65"/>
      <c r="D9" s="65"/>
      <c r="E9" s="65"/>
      <c r="F9" s="65"/>
      <c r="G9" s="65"/>
      <c r="H9" s="65"/>
      <c r="I9" s="65"/>
    </row>
    <row r="10" spans="1:9" x14ac:dyDescent="0.2">
      <c r="A10" s="64" t="s">
        <v>73</v>
      </c>
      <c r="B10" s="64"/>
      <c r="C10" s="65"/>
      <c r="D10" s="65"/>
      <c r="E10" s="65"/>
      <c r="F10" s="65"/>
      <c r="G10" s="65"/>
      <c r="H10" s="65"/>
      <c r="I10" s="65"/>
    </row>
    <row r="11" spans="1:9" x14ac:dyDescent="0.2">
      <c r="A11" s="64" t="s">
        <v>74</v>
      </c>
      <c r="B11" s="64"/>
      <c r="C11" s="65"/>
      <c r="D11" s="65"/>
      <c r="E11" s="65"/>
      <c r="F11" s="65"/>
      <c r="G11" s="65"/>
      <c r="H11" s="65"/>
      <c r="I11" s="65"/>
    </row>
    <row r="12" spans="1:9" x14ac:dyDescent="0.2">
      <c r="A12" s="64" t="s">
        <v>75</v>
      </c>
      <c r="B12" s="64"/>
      <c r="C12" s="65"/>
      <c r="D12" s="65"/>
      <c r="E12" s="65"/>
      <c r="F12" s="65"/>
      <c r="G12" s="65"/>
      <c r="H12" s="65"/>
      <c r="I12" s="65"/>
    </row>
    <row r="13" spans="1:9" x14ac:dyDescent="0.2">
      <c r="A13" s="64" t="s">
        <v>76</v>
      </c>
      <c r="B13" s="64"/>
      <c r="C13" s="65"/>
      <c r="D13" s="65"/>
      <c r="E13" s="65"/>
      <c r="F13" s="65"/>
      <c r="G13" s="65"/>
      <c r="H13" s="65"/>
      <c r="I13" s="65"/>
    </row>
    <row r="14" spans="1:9" x14ac:dyDescent="0.2">
      <c r="A14" s="64" t="s">
        <v>77</v>
      </c>
      <c r="B14" s="64"/>
      <c r="C14" s="65"/>
      <c r="D14" s="65"/>
      <c r="E14" s="65"/>
      <c r="F14" s="65"/>
      <c r="G14" s="65"/>
      <c r="H14" s="65"/>
      <c r="I14" s="65"/>
    </row>
    <row r="15" spans="1:9" x14ac:dyDescent="0.2">
      <c r="A15" s="64" t="s">
        <v>78</v>
      </c>
      <c r="B15" s="64"/>
      <c r="C15" s="65"/>
      <c r="D15" s="65"/>
      <c r="E15" s="65"/>
      <c r="F15" s="65"/>
      <c r="G15" s="65"/>
      <c r="H15" s="65"/>
      <c r="I15" s="65"/>
    </row>
    <row r="19" spans="1:1" x14ac:dyDescent="0.2">
      <c r="A19" s="61" t="s">
        <v>135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showGridLines="0" workbookViewId="0">
      <selection activeCell="G15" sqref="G15"/>
    </sheetView>
  </sheetViews>
  <sheetFormatPr defaultRowHeight="12.75" x14ac:dyDescent="0.2"/>
  <cols>
    <col min="2" max="2" width="31.5703125" customWidth="1"/>
    <col min="3" max="4" width="13.42578125" style="14" customWidth="1"/>
    <col min="5" max="5" width="15.5703125" style="14" customWidth="1"/>
    <col min="6" max="7" width="13.42578125" style="14" customWidth="1"/>
  </cols>
  <sheetData>
    <row r="2" spans="2:7" ht="18" x14ac:dyDescent="0.2">
      <c r="B2" s="86" t="s">
        <v>133</v>
      </c>
    </row>
    <row r="4" spans="2:7" x14ac:dyDescent="0.2">
      <c r="C4" s="107" t="s">
        <v>28</v>
      </c>
    </row>
    <row r="5" spans="2:7" ht="38.25" x14ac:dyDescent="0.2">
      <c r="B5" s="106" t="s">
        <v>8</v>
      </c>
      <c r="C5" s="105" t="s">
        <v>125</v>
      </c>
      <c r="D5" s="105" t="s">
        <v>130</v>
      </c>
      <c r="E5" s="105" t="s">
        <v>131</v>
      </c>
      <c r="F5" s="105" t="s">
        <v>132</v>
      </c>
      <c r="G5" s="105" t="s">
        <v>128</v>
      </c>
    </row>
    <row r="6" spans="2:7" x14ac:dyDescent="0.2">
      <c r="B6" t="s">
        <v>50</v>
      </c>
      <c r="C6" s="108"/>
      <c r="D6" s="108"/>
      <c r="E6" s="144"/>
      <c r="F6" s="144"/>
      <c r="G6" s="108"/>
    </row>
    <row r="7" spans="2:7" x14ac:dyDescent="0.2">
      <c r="C7"/>
      <c r="D7"/>
      <c r="E7"/>
      <c r="F7"/>
      <c r="G7"/>
    </row>
    <row r="8" spans="2:7" x14ac:dyDescent="0.2">
      <c r="C8"/>
      <c r="D8"/>
      <c r="E8"/>
      <c r="F8"/>
      <c r="G8"/>
    </row>
    <row r="9" spans="2:7" x14ac:dyDescent="0.2">
      <c r="C9"/>
      <c r="D9"/>
      <c r="E9"/>
      <c r="F9"/>
      <c r="G9"/>
    </row>
    <row r="10" spans="2:7" x14ac:dyDescent="0.2">
      <c r="C10"/>
      <c r="D10"/>
      <c r="E10"/>
      <c r="F10"/>
      <c r="G10"/>
    </row>
    <row r="11" spans="2:7" x14ac:dyDescent="0.2">
      <c r="C11"/>
      <c r="D11"/>
      <c r="E11"/>
      <c r="F11"/>
      <c r="G11"/>
    </row>
    <row r="12" spans="2:7" x14ac:dyDescent="0.2">
      <c r="C12"/>
      <c r="D12"/>
      <c r="E12"/>
      <c r="F12"/>
      <c r="G12"/>
    </row>
    <row r="13" spans="2:7" x14ac:dyDescent="0.2">
      <c r="C13"/>
      <c r="D13"/>
      <c r="E13"/>
      <c r="F13"/>
      <c r="G13"/>
    </row>
    <row r="14" spans="2:7" x14ac:dyDescent="0.2">
      <c r="C14"/>
      <c r="D14"/>
      <c r="E14"/>
      <c r="F14"/>
      <c r="G14"/>
    </row>
    <row r="15" spans="2:7" x14ac:dyDescent="0.2">
      <c r="C15"/>
      <c r="D15"/>
      <c r="E15"/>
      <c r="F15"/>
      <c r="G15"/>
    </row>
    <row r="16" spans="2:7" x14ac:dyDescent="0.2">
      <c r="C16"/>
      <c r="D16"/>
      <c r="E16"/>
      <c r="F16"/>
      <c r="G16"/>
    </row>
    <row r="17" spans="3:7" x14ac:dyDescent="0.2">
      <c r="C17"/>
      <c r="D17"/>
      <c r="E17"/>
      <c r="F17"/>
      <c r="G17"/>
    </row>
    <row r="18" spans="3:7" x14ac:dyDescent="0.2">
      <c r="C18"/>
      <c r="D18"/>
      <c r="E18"/>
      <c r="F18"/>
      <c r="G18"/>
    </row>
    <row r="19" spans="3:7" x14ac:dyDescent="0.2">
      <c r="C19"/>
      <c r="D19"/>
      <c r="E19"/>
      <c r="F19"/>
      <c r="G19"/>
    </row>
  </sheetData>
  <sheetProtection password="CCB2"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Dashboard</vt:lpstr>
      <vt:lpstr>Project+opportunities register</vt:lpstr>
      <vt:lpstr>Lookup references</vt:lpstr>
      <vt:lpstr>Project overview by owner</vt:lpstr>
      <vt:lpstr>'Project+opportunities register'!Print_Area</vt:lpstr>
    </vt:vector>
  </TitlesOfParts>
  <Company>RCBC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Wendi Wheeler</dc:creator>
  <cp:lastModifiedBy>Wheeler Wendi</cp:lastModifiedBy>
  <cp:lastPrinted>2014-04-28T08:46:53Z</cp:lastPrinted>
  <dcterms:created xsi:type="dcterms:W3CDTF">2011-09-21T13:11:15Z</dcterms:created>
  <dcterms:modified xsi:type="dcterms:W3CDTF">2018-07-10T17:30:55Z</dcterms:modified>
</cp:coreProperties>
</file>