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05" windowWidth="20115" windowHeight="4125"/>
  </bookViews>
  <sheets>
    <sheet name="Front Page" sheetId="7" r:id="rId1"/>
    <sheet name="Model Guidance Notes" sheetId="10" r:id="rId2"/>
    <sheet name="Model Version History" sheetId="9" r:id="rId3"/>
    <sheet name="Route High Level Summary" sheetId="4" r:id="rId4"/>
    <sheet name="Route Detailed Summary" sheetId="5" r:id="rId5"/>
    <sheet name="Water Input sheet" sheetId="1" r:id="rId6"/>
    <sheet name="Driver" sheetId="6" r:id="rId7"/>
  </sheets>
  <externalReferences>
    <externalReference r:id="rId8"/>
    <externalReference r:id="rId9"/>
  </externalReferences>
  <definedNames>
    <definedName name="_xlnm._FilterDatabase" localSheetId="5" hidden="1">'Water Input sheet'!$A$32:$V$86</definedName>
    <definedName name="ColC_F" localSheetId="0">#REF!</definedName>
    <definedName name="ColC_F" localSheetId="1">#REF!</definedName>
    <definedName name="ColC_F" localSheetId="2">#REF!</definedName>
    <definedName name="ColC_F" localSheetId="4">#REF!</definedName>
    <definedName name="ColC_F">#REF!</definedName>
    <definedName name="Loss_Factors">[1]Losses!$B$4:$C$35</definedName>
    <definedName name="_xlnm.Print_Area" localSheetId="1">'Model Guidance Notes'!$A$1:$H$191</definedName>
    <definedName name="_xlnm.Print_Area" localSheetId="4">'Route Detailed Summary'!$A$1:$P$109</definedName>
    <definedName name="Sort_Area" localSheetId="0">#REF!</definedName>
    <definedName name="Sort_Area" localSheetId="1">#REF!</definedName>
    <definedName name="Sort_Area" localSheetId="2">#REF!</definedName>
    <definedName name="Sort_Area" localSheetId="4">#REF!</definedName>
    <definedName name="Sort_Area">#REF!</definedName>
    <definedName name="SortArea" localSheetId="0">#REF!</definedName>
    <definedName name="SortArea" localSheetId="1">#REF!</definedName>
    <definedName name="SortArea" localSheetId="2">#REF!</definedName>
    <definedName name="SortArea" localSheetId="4">#REF!</definedName>
    <definedName name="SortArea">#REF!</definedName>
  </definedNames>
  <calcPr calcId="145621"/>
</workbook>
</file>

<file path=xl/calcChain.xml><?xml version="1.0" encoding="utf-8"?>
<calcChain xmlns="http://schemas.openxmlformats.org/spreadsheetml/2006/main">
  <c r="D110" i="10" l="1"/>
  <c r="D109" i="10"/>
  <c r="D108" i="10"/>
  <c r="V86" i="1" l="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O86" i="1" l="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E86" i="1"/>
  <c r="F86" i="1" s="1"/>
  <c r="G86" i="1" s="1"/>
  <c r="H86" i="1" s="1"/>
  <c r="E85" i="1"/>
  <c r="F85" i="1" s="1"/>
  <c r="G85" i="1" s="1"/>
  <c r="H85" i="1" s="1"/>
  <c r="E84" i="1"/>
  <c r="F84" i="1" s="1"/>
  <c r="G84" i="1" s="1"/>
  <c r="H84" i="1" s="1"/>
  <c r="E83" i="1"/>
  <c r="F83" i="1" s="1"/>
  <c r="G83" i="1" s="1"/>
  <c r="H83" i="1" s="1"/>
  <c r="E82" i="1"/>
  <c r="F82" i="1" s="1"/>
  <c r="G82" i="1" s="1"/>
  <c r="H82" i="1" s="1"/>
  <c r="E81" i="1"/>
  <c r="F81" i="1" s="1"/>
  <c r="G81" i="1" s="1"/>
  <c r="H81" i="1" s="1"/>
  <c r="E80" i="1"/>
  <c r="F80" i="1" s="1"/>
  <c r="G80" i="1" s="1"/>
  <c r="H80" i="1" s="1"/>
  <c r="E79" i="1"/>
  <c r="F79" i="1" s="1"/>
  <c r="G79" i="1" s="1"/>
  <c r="H79" i="1" s="1"/>
  <c r="E78" i="1"/>
  <c r="F78" i="1" s="1"/>
  <c r="G78" i="1" s="1"/>
  <c r="H78" i="1" s="1"/>
  <c r="E77" i="1"/>
  <c r="F77" i="1" s="1"/>
  <c r="G77" i="1" s="1"/>
  <c r="H77" i="1" s="1"/>
  <c r="E76" i="1"/>
  <c r="F76" i="1" s="1"/>
  <c r="G76" i="1" s="1"/>
  <c r="H76" i="1" s="1"/>
  <c r="E75" i="1"/>
  <c r="F75" i="1" s="1"/>
  <c r="G75" i="1" s="1"/>
  <c r="H75" i="1" s="1"/>
  <c r="E74" i="1"/>
  <c r="F74" i="1" s="1"/>
  <c r="G74" i="1" s="1"/>
  <c r="H74" i="1" s="1"/>
  <c r="E73" i="1"/>
  <c r="F73" i="1" s="1"/>
  <c r="G73" i="1" s="1"/>
  <c r="H73" i="1" s="1"/>
  <c r="E72" i="1"/>
  <c r="F72" i="1" s="1"/>
  <c r="G72" i="1" s="1"/>
  <c r="H72" i="1" s="1"/>
  <c r="E71" i="1"/>
  <c r="F71" i="1" s="1"/>
  <c r="G71" i="1" s="1"/>
  <c r="H71" i="1" s="1"/>
  <c r="E70" i="1"/>
  <c r="F70" i="1" s="1"/>
  <c r="G70" i="1" s="1"/>
  <c r="H70" i="1" s="1"/>
  <c r="E69" i="1"/>
  <c r="F69" i="1" s="1"/>
  <c r="G69" i="1" s="1"/>
  <c r="H69" i="1" s="1"/>
  <c r="E68" i="1"/>
  <c r="F68" i="1" s="1"/>
  <c r="G68" i="1" s="1"/>
  <c r="H68" i="1" s="1"/>
  <c r="E67" i="1"/>
  <c r="F67" i="1" s="1"/>
  <c r="G67" i="1" s="1"/>
  <c r="H67" i="1" s="1"/>
  <c r="E66" i="1"/>
  <c r="F66" i="1" s="1"/>
  <c r="G66" i="1" s="1"/>
  <c r="H66" i="1" s="1"/>
  <c r="E65" i="1"/>
  <c r="F65" i="1" s="1"/>
  <c r="G65" i="1" s="1"/>
  <c r="H65" i="1" s="1"/>
  <c r="E64" i="1"/>
  <c r="F64" i="1" s="1"/>
  <c r="G64" i="1" s="1"/>
  <c r="H64" i="1" s="1"/>
  <c r="E63" i="1"/>
  <c r="F63" i="1" s="1"/>
  <c r="G63" i="1" s="1"/>
  <c r="H63" i="1" s="1"/>
  <c r="E62" i="1"/>
  <c r="F62" i="1" s="1"/>
  <c r="G62" i="1" s="1"/>
  <c r="H62" i="1" s="1"/>
  <c r="E61" i="1"/>
  <c r="F61" i="1" s="1"/>
  <c r="G61" i="1" s="1"/>
  <c r="H61" i="1" s="1"/>
  <c r="E60" i="1"/>
  <c r="F60" i="1" s="1"/>
  <c r="G60" i="1" s="1"/>
  <c r="H60" i="1" s="1"/>
  <c r="E59" i="1"/>
  <c r="F59" i="1" s="1"/>
  <c r="G59" i="1" s="1"/>
  <c r="H59" i="1" s="1"/>
  <c r="E58" i="1"/>
  <c r="F58" i="1" s="1"/>
  <c r="G58" i="1" s="1"/>
  <c r="H58" i="1" s="1"/>
  <c r="E57" i="1"/>
  <c r="F57" i="1" s="1"/>
  <c r="G57" i="1" s="1"/>
  <c r="H57" i="1" s="1"/>
  <c r="E56" i="1"/>
  <c r="F56" i="1" s="1"/>
  <c r="G56" i="1" s="1"/>
  <c r="H56" i="1" s="1"/>
  <c r="E55" i="1"/>
  <c r="F55" i="1" s="1"/>
  <c r="G55" i="1" s="1"/>
  <c r="H55" i="1" s="1"/>
  <c r="E54" i="1"/>
  <c r="F54" i="1" s="1"/>
  <c r="G54" i="1" s="1"/>
  <c r="H54" i="1" s="1"/>
  <c r="E53" i="1"/>
  <c r="F53" i="1" s="1"/>
  <c r="G53" i="1" s="1"/>
  <c r="H53" i="1" s="1"/>
  <c r="E52" i="1"/>
  <c r="F52" i="1" s="1"/>
  <c r="G52" i="1" s="1"/>
  <c r="H52" i="1" s="1"/>
  <c r="E51" i="1"/>
  <c r="F51" i="1" s="1"/>
  <c r="G51" i="1" s="1"/>
  <c r="H51" i="1" s="1"/>
  <c r="E50" i="1"/>
  <c r="F50" i="1" s="1"/>
  <c r="G50" i="1" s="1"/>
  <c r="H50" i="1" s="1"/>
  <c r="E49" i="1"/>
  <c r="F49" i="1" s="1"/>
  <c r="G49" i="1" s="1"/>
  <c r="H49" i="1" s="1"/>
  <c r="E48" i="1"/>
  <c r="F48" i="1" s="1"/>
  <c r="G48" i="1" s="1"/>
  <c r="H48" i="1" s="1"/>
  <c r="E47" i="1"/>
  <c r="F47" i="1" s="1"/>
  <c r="G47" i="1" s="1"/>
  <c r="H47" i="1" s="1"/>
  <c r="E46" i="1"/>
  <c r="F46" i="1" s="1"/>
  <c r="G46" i="1" s="1"/>
  <c r="H46" i="1" s="1"/>
  <c r="E45" i="1"/>
  <c r="F45" i="1" s="1"/>
  <c r="G45" i="1" s="1"/>
  <c r="H45" i="1" s="1"/>
  <c r="E44" i="1"/>
  <c r="F44" i="1" s="1"/>
  <c r="G44" i="1" s="1"/>
  <c r="H44" i="1" s="1"/>
  <c r="E43" i="1"/>
  <c r="F43" i="1" s="1"/>
  <c r="G43" i="1" s="1"/>
  <c r="H43" i="1" s="1"/>
  <c r="E42" i="1"/>
  <c r="F42" i="1" s="1"/>
  <c r="G42" i="1" s="1"/>
  <c r="H42" i="1" s="1"/>
  <c r="E41" i="1"/>
  <c r="F41" i="1" s="1"/>
  <c r="G41" i="1" s="1"/>
  <c r="H41" i="1" s="1"/>
  <c r="E40" i="1"/>
  <c r="F40" i="1" s="1"/>
  <c r="G40" i="1" s="1"/>
  <c r="H40" i="1" s="1"/>
  <c r="E39" i="1"/>
  <c r="F39" i="1" s="1"/>
  <c r="G39" i="1" s="1"/>
  <c r="H39" i="1" s="1"/>
  <c r="E38" i="1"/>
  <c r="F38" i="1" s="1"/>
  <c r="G38" i="1" s="1"/>
  <c r="H38" i="1" s="1"/>
  <c r="E37" i="1"/>
  <c r="F37" i="1" s="1"/>
  <c r="G37" i="1" s="1"/>
  <c r="H37" i="1" s="1"/>
  <c r="E36" i="1"/>
  <c r="F36" i="1" s="1"/>
  <c r="G36" i="1" s="1"/>
  <c r="H36" i="1" s="1"/>
  <c r="E35" i="1"/>
  <c r="F35" i="1" s="1"/>
  <c r="G35" i="1" s="1"/>
  <c r="H35" i="1" s="1"/>
  <c r="E34" i="1"/>
  <c r="F34" i="1" s="1"/>
  <c r="G34" i="1" s="1"/>
  <c r="H34" i="1" s="1"/>
  <c r="E33" i="1"/>
  <c r="P33" i="1" s="1"/>
  <c r="Q33" i="1" l="1"/>
  <c r="R33" i="1" s="1"/>
  <c r="S33" i="1" s="1"/>
  <c r="M33" i="1"/>
  <c r="P41" i="1"/>
  <c r="P38" i="1"/>
  <c r="P45" i="1"/>
  <c r="P48" i="1"/>
  <c r="P54" i="1"/>
  <c r="P57" i="1"/>
  <c r="P66" i="1"/>
  <c r="P50" i="1"/>
  <c r="P61" i="1"/>
  <c r="P64" i="1"/>
  <c r="P70" i="1"/>
  <c r="P73" i="1"/>
  <c r="P82" i="1"/>
  <c r="P34" i="1"/>
  <c r="P77" i="1"/>
  <c r="P80" i="1"/>
  <c r="P86" i="1"/>
  <c r="P52" i="1"/>
  <c r="P59" i="1"/>
  <c r="P75" i="1"/>
  <c r="P84" i="1"/>
  <c r="P35" i="1"/>
  <c r="P37" i="1"/>
  <c r="P44" i="1"/>
  <c r="P46" i="1"/>
  <c r="P51" i="1"/>
  <c r="P53" i="1"/>
  <c r="P60" i="1"/>
  <c r="P62" i="1"/>
  <c r="P67" i="1"/>
  <c r="P69" i="1"/>
  <c r="P76" i="1"/>
  <c r="P78" i="1"/>
  <c r="P83" i="1"/>
  <c r="P85" i="1"/>
  <c r="P39" i="1"/>
  <c r="P55" i="1"/>
  <c r="P71" i="1"/>
  <c r="F33" i="1"/>
  <c r="G33" i="1" s="1"/>
  <c r="H33" i="1" s="1"/>
  <c r="P36" i="1"/>
  <c r="P43" i="1"/>
  <c r="P68" i="1"/>
  <c r="P40" i="1"/>
  <c r="P42" i="1"/>
  <c r="P47" i="1"/>
  <c r="P49" i="1"/>
  <c r="P56" i="1"/>
  <c r="P58" i="1"/>
  <c r="P63" i="1"/>
  <c r="P65" i="1"/>
  <c r="P72" i="1"/>
  <c r="P74" i="1"/>
  <c r="P79" i="1"/>
  <c r="P81" i="1"/>
  <c r="Q74" i="1" l="1"/>
  <c r="R74" i="1" s="1"/>
  <c r="S74" i="1" s="1"/>
  <c r="M74" i="1"/>
  <c r="Q42" i="1"/>
  <c r="R42" i="1" s="1"/>
  <c r="S42" i="1" s="1"/>
  <c r="M42" i="1"/>
  <c r="Q36" i="1"/>
  <c r="R36" i="1" s="1"/>
  <c r="S36" i="1" s="1"/>
  <c r="M36" i="1"/>
  <c r="Q76" i="1"/>
  <c r="R76" i="1" s="1"/>
  <c r="S76" i="1" s="1"/>
  <c r="M76" i="1"/>
  <c r="Q60" i="1"/>
  <c r="R60" i="1" s="1"/>
  <c r="S60" i="1" s="1"/>
  <c r="M60" i="1"/>
  <c r="Q44" i="1"/>
  <c r="R44" i="1" s="1"/>
  <c r="S44" i="1" s="1"/>
  <c r="M44" i="1"/>
  <c r="Q75" i="1"/>
  <c r="R75" i="1" s="1"/>
  <c r="S75" i="1" s="1"/>
  <c r="M75" i="1"/>
  <c r="Q80" i="1"/>
  <c r="R80" i="1" s="1"/>
  <c r="S80" i="1" s="1"/>
  <c r="M80" i="1"/>
  <c r="Q73" i="1"/>
  <c r="R73" i="1" s="1"/>
  <c r="S73" i="1" s="1"/>
  <c r="M73" i="1"/>
  <c r="Q50" i="1"/>
  <c r="R50" i="1" s="1"/>
  <c r="S50" i="1" s="1"/>
  <c r="M50" i="1"/>
  <c r="Q48" i="1"/>
  <c r="R48" i="1" s="1"/>
  <c r="S48" i="1" s="1"/>
  <c r="M48" i="1"/>
  <c r="Q72" i="1"/>
  <c r="R72" i="1" s="1"/>
  <c r="S72" i="1" s="1"/>
  <c r="M72" i="1"/>
  <c r="Q40" i="1"/>
  <c r="R40" i="1" s="1"/>
  <c r="S40" i="1" s="1"/>
  <c r="M40" i="1"/>
  <c r="Q85" i="1"/>
  <c r="R85" i="1" s="1"/>
  <c r="S85" i="1" s="1"/>
  <c r="M85" i="1"/>
  <c r="Q69" i="1"/>
  <c r="R69" i="1" s="1"/>
  <c r="S69" i="1" s="1"/>
  <c r="M69" i="1"/>
  <c r="Q53" i="1"/>
  <c r="R53" i="1" s="1"/>
  <c r="S53" i="1" s="1"/>
  <c r="M53" i="1"/>
  <c r="Q37" i="1"/>
  <c r="R37" i="1" s="1"/>
  <c r="S37" i="1" s="1"/>
  <c r="M37" i="1"/>
  <c r="Q59" i="1"/>
  <c r="R59" i="1" s="1"/>
  <c r="S59" i="1" s="1"/>
  <c r="M59" i="1"/>
  <c r="Q77" i="1"/>
  <c r="R77" i="1" s="1"/>
  <c r="S77" i="1" s="1"/>
  <c r="M77" i="1"/>
  <c r="Q70" i="1"/>
  <c r="R70" i="1" s="1"/>
  <c r="S70" i="1" s="1"/>
  <c r="M70" i="1"/>
  <c r="Q66" i="1"/>
  <c r="R66" i="1" s="1"/>
  <c r="S66" i="1" s="1"/>
  <c r="M66" i="1"/>
  <c r="Q45" i="1"/>
  <c r="R45" i="1" s="1"/>
  <c r="S45" i="1" s="1"/>
  <c r="M45" i="1"/>
  <c r="Q81" i="1"/>
  <c r="R81" i="1" s="1"/>
  <c r="S81" i="1" s="1"/>
  <c r="M81" i="1"/>
  <c r="Q65" i="1"/>
  <c r="R65" i="1" s="1"/>
  <c r="S65" i="1" s="1"/>
  <c r="M65" i="1"/>
  <c r="Q49" i="1"/>
  <c r="R49" i="1" s="1"/>
  <c r="S49" i="1" s="1"/>
  <c r="M49" i="1"/>
  <c r="Q68" i="1"/>
  <c r="R68" i="1" s="1"/>
  <c r="S68" i="1" s="1"/>
  <c r="M68" i="1"/>
  <c r="Q71" i="1"/>
  <c r="R71" i="1" s="1"/>
  <c r="S71" i="1" s="1"/>
  <c r="M71" i="1"/>
  <c r="Q83" i="1"/>
  <c r="R83" i="1" s="1"/>
  <c r="S83" i="1" s="1"/>
  <c r="M83" i="1"/>
  <c r="Q67" i="1"/>
  <c r="R67" i="1" s="1"/>
  <c r="S67" i="1" s="1"/>
  <c r="M67" i="1"/>
  <c r="Q51" i="1"/>
  <c r="R51" i="1" s="1"/>
  <c r="S51" i="1" s="1"/>
  <c r="M51" i="1"/>
  <c r="Q35" i="1"/>
  <c r="R35" i="1" s="1"/>
  <c r="S35" i="1" s="1"/>
  <c r="M35" i="1"/>
  <c r="Q52" i="1"/>
  <c r="R52" i="1" s="1"/>
  <c r="S52" i="1" s="1"/>
  <c r="M52" i="1"/>
  <c r="Q34" i="1"/>
  <c r="R34" i="1" s="1"/>
  <c r="S34" i="1" s="1"/>
  <c r="M34" i="1"/>
  <c r="Q64" i="1"/>
  <c r="R64" i="1" s="1"/>
  <c r="S64" i="1" s="1"/>
  <c r="M64" i="1"/>
  <c r="Q57" i="1"/>
  <c r="R57" i="1" s="1"/>
  <c r="S57" i="1" s="1"/>
  <c r="M57" i="1"/>
  <c r="Q38" i="1"/>
  <c r="R38" i="1" s="1"/>
  <c r="S38" i="1" s="1"/>
  <c r="M38" i="1"/>
  <c r="Q79" i="1"/>
  <c r="R79" i="1" s="1"/>
  <c r="S79" i="1" s="1"/>
  <c r="M79" i="1"/>
  <c r="Q63" i="1"/>
  <c r="R63" i="1" s="1"/>
  <c r="S63" i="1" s="1"/>
  <c r="M63" i="1"/>
  <c r="Q47" i="1"/>
  <c r="R47" i="1" s="1"/>
  <c r="S47" i="1" s="1"/>
  <c r="M47" i="1"/>
  <c r="Q43" i="1"/>
  <c r="R43" i="1" s="1"/>
  <c r="S43" i="1" s="1"/>
  <c r="M43" i="1"/>
  <c r="Q55" i="1"/>
  <c r="R55" i="1" s="1"/>
  <c r="S55" i="1" s="1"/>
  <c r="M55" i="1"/>
  <c r="Q78" i="1"/>
  <c r="R78" i="1" s="1"/>
  <c r="S78" i="1" s="1"/>
  <c r="M78" i="1"/>
  <c r="Q62" i="1"/>
  <c r="R62" i="1" s="1"/>
  <c r="S62" i="1" s="1"/>
  <c r="M62" i="1"/>
  <c r="Q46" i="1"/>
  <c r="R46" i="1" s="1"/>
  <c r="S46" i="1" s="1"/>
  <c r="M46" i="1"/>
  <c r="Q84" i="1"/>
  <c r="R84" i="1" s="1"/>
  <c r="S84" i="1" s="1"/>
  <c r="M84" i="1"/>
  <c r="Q86" i="1"/>
  <c r="R86" i="1" s="1"/>
  <c r="S86" i="1" s="1"/>
  <c r="M86" i="1"/>
  <c r="Q82" i="1"/>
  <c r="R82" i="1" s="1"/>
  <c r="S82" i="1" s="1"/>
  <c r="M82" i="1"/>
  <c r="Q61" i="1"/>
  <c r="R61" i="1" s="1"/>
  <c r="S61" i="1" s="1"/>
  <c r="M61" i="1"/>
  <c r="Q54" i="1"/>
  <c r="R54" i="1" s="1"/>
  <c r="S54" i="1" s="1"/>
  <c r="M54" i="1"/>
  <c r="Q41" i="1"/>
  <c r="R41" i="1" s="1"/>
  <c r="S41" i="1" s="1"/>
  <c r="M41" i="1"/>
  <c r="Q58" i="1"/>
  <c r="R58" i="1" s="1"/>
  <c r="S58" i="1" s="1"/>
  <c r="M58" i="1"/>
  <c r="Q39" i="1"/>
  <c r="R39" i="1" s="1"/>
  <c r="S39" i="1" s="1"/>
  <c r="M39" i="1"/>
  <c r="Q56" i="1"/>
  <c r="R56" i="1" s="1"/>
  <c r="S56" i="1" s="1"/>
  <c r="M56" i="1"/>
  <c r="K100" i="5"/>
  <c r="L100" i="5"/>
  <c r="J100" i="5"/>
  <c r="J97" i="5"/>
  <c r="H97" i="5"/>
  <c r="I97" i="5"/>
  <c r="I100" i="5" s="1"/>
  <c r="K97" i="5"/>
  <c r="L97" i="5"/>
  <c r="K65" i="5"/>
  <c r="L65" i="5"/>
  <c r="H62" i="5"/>
  <c r="I62" i="5"/>
  <c r="I65" i="5" s="1"/>
  <c r="J62" i="5"/>
  <c r="K62" i="5"/>
  <c r="L62" i="5"/>
  <c r="N62" i="5" s="1"/>
  <c r="K28" i="5"/>
  <c r="L28" i="5"/>
  <c r="J28" i="5"/>
  <c r="J25" i="5"/>
  <c r="J26" i="5" s="1"/>
  <c r="J65" i="5" l="1"/>
  <c r="N97" i="5"/>
  <c r="H65" i="5"/>
  <c r="M62" i="5"/>
  <c r="M97" i="5"/>
  <c r="H25" i="5"/>
  <c r="H26" i="5" s="1"/>
  <c r="I25" i="5"/>
  <c r="K25" i="5"/>
  <c r="K26" i="5" s="1"/>
  <c r="L25" i="5"/>
  <c r="M65" i="5" l="1"/>
  <c r="F55" i="5" s="1"/>
  <c r="N65" i="5"/>
  <c r="L26" i="5"/>
  <c r="N25" i="5"/>
  <c r="I28" i="5"/>
  <c r="I26" i="5"/>
  <c r="H28" i="5"/>
  <c r="N28" i="5" s="1"/>
  <c r="M25" i="5"/>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2" i="6"/>
  <c r="K27" i="5"/>
  <c r="M103" i="5"/>
  <c r="N103" i="5" s="1"/>
  <c r="E78" i="5"/>
  <c r="D55" i="5"/>
  <c r="D90" i="5" s="1"/>
  <c r="D50" i="5"/>
  <c r="D85" i="5" s="1"/>
  <c r="D48" i="5"/>
  <c r="D83" i="5" s="1"/>
  <c r="E41" i="5"/>
  <c r="M28" i="5" l="1"/>
  <c r="F17" i="5" s="1"/>
  <c r="I64" i="5"/>
  <c r="I27" i="5"/>
  <c r="L63" i="5"/>
  <c r="H100" i="5"/>
  <c r="N100" i="5" s="1"/>
  <c r="L99" i="5"/>
  <c r="I63" i="5"/>
  <c r="L64" i="5"/>
  <c r="L98" i="5"/>
  <c r="D9" i="4"/>
  <c r="E9" i="4"/>
  <c r="F9" i="4"/>
  <c r="G9" i="4"/>
  <c r="H9" i="4"/>
  <c r="D10" i="4"/>
  <c r="E10" i="4"/>
  <c r="F10" i="4"/>
  <c r="G10" i="4"/>
  <c r="H10" i="4"/>
  <c r="K10" i="4" s="1"/>
  <c r="L10" i="4" s="1"/>
  <c r="D11" i="4"/>
  <c r="E11" i="4"/>
  <c r="F11" i="4"/>
  <c r="G11" i="4"/>
  <c r="H11" i="4"/>
  <c r="D12" i="4"/>
  <c r="E12" i="4"/>
  <c r="F12" i="4"/>
  <c r="G12" i="4"/>
  <c r="H12" i="4"/>
  <c r="K12" i="4" s="1"/>
  <c r="L12" i="4" s="1"/>
  <c r="D13" i="4"/>
  <c r="E13" i="4"/>
  <c r="F13" i="4"/>
  <c r="G13" i="4"/>
  <c r="H13" i="4"/>
  <c r="D14" i="4"/>
  <c r="E14" i="4"/>
  <c r="F14" i="4"/>
  <c r="G14" i="4"/>
  <c r="H14" i="4"/>
  <c r="D15" i="4"/>
  <c r="E15" i="4"/>
  <c r="F15" i="4"/>
  <c r="G15" i="4"/>
  <c r="H15" i="4"/>
  <c r="E8" i="4"/>
  <c r="F8" i="4"/>
  <c r="G8" i="4"/>
  <c r="H8" i="4"/>
  <c r="D8" i="4"/>
  <c r="K5" i="1"/>
  <c r="L5" i="1"/>
  <c r="M5" i="1"/>
  <c r="M6" i="1" s="1"/>
  <c r="N5" i="1"/>
  <c r="O5" i="1"/>
  <c r="L6" i="1" l="1"/>
  <c r="O6" i="1"/>
  <c r="P5" i="1"/>
  <c r="N6" i="1"/>
  <c r="K9" i="4"/>
  <c r="L9" i="4" s="1"/>
  <c r="M100" i="5"/>
  <c r="F90" i="5" s="1"/>
  <c r="K11" i="4"/>
  <c r="L11" i="4" s="1"/>
  <c r="K14" i="4"/>
  <c r="L14" i="4" s="1"/>
  <c r="K15" i="4"/>
  <c r="L15" i="4" s="1"/>
  <c r="K13" i="4"/>
  <c r="L13" i="4" s="1"/>
  <c r="D16" i="4"/>
  <c r="E16" i="4"/>
  <c r="F16" i="4"/>
  <c r="K8" i="4"/>
  <c r="L8" i="4" s="1"/>
  <c r="G16" i="4"/>
  <c r="I15" i="4"/>
  <c r="I14" i="4"/>
  <c r="I99" i="5"/>
  <c r="H63" i="5"/>
  <c r="F85" i="5"/>
  <c r="J27" i="5"/>
  <c r="F12" i="5"/>
  <c r="J63" i="5"/>
  <c r="J64" i="5"/>
  <c r="K64" i="5"/>
  <c r="K63" i="5"/>
  <c r="H29" i="5"/>
  <c r="H101" i="5"/>
  <c r="I98" i="5"/>
  <c r="I30" i="5"/>
  <c r="I29" i="5"/>
  <c r="H66" i="5"/>
  <c r="F50" i="5"/>
  <c r="H98" i="5"/>
  <c r="I67" i="5"/>
  <c r="I66" i="5"/>
  <c r="K98" i="5"/>
  <c r="L27" i="5"/>
  <c r="J98" i="5"/>
  <c r="J99" i="5"/>
  <c r="K99" i="5"/>
  <c r="I102" i="5"/>
  <c r="H16" i="4"/>
  <c r="I13" i="4"/>
  <c r="I8" i="4"/>
  <c r="I12" i="4"/>
  <c r="I11" i="4"/>
  <c r="I9" i="4"/>
  <c r="I10" i="4"/>
  <c r="G105" i="5" l="1"/>
  <c r="I101" i="5"/>
  <c r="I16" i="4"/>
  <c r="L105" i="5" l="1"/>
  <c r="H105" i="5"/>
  <c r="H104" i="5" s="1"/>
  <c r="I105" i="5"/>
  <c r="K105" i="5"/>
  <c r="J105" i="5"/>
  <c r="J104" i="5" l="1"/>
  <c r="L104" i="5"/>
  <c r="I104" i="5"/>
  <c r="K104" i="5"/>
  <c r="L66" i="5" l="1"/>
  <c r="L67" i="5"/>
  <c r="K66" i="5"/>
  <c r="J101" i="5" l="1"/>
  <c r="J102" i="5"/>
  <c r="J66" i="5"/>
  <c r="J67" i="5"/>
  <c r="K67" i="5"/>
  <c r="K102" i="5" l="1"/>
  <c r="K101" i="5"/>
  <c r="L102" i="5" l="1"/>
  <c r="L101" i="5"/>
  <c r="J29" i="5" l="1"/>
  <c r="J30" i="5"/>
  <c r="K29" i="5"/>
  <c r="K30" i="5"/>
  <c r="L30" i="5" l="1"/>
  <c r="L29" i="5"/>
</calcChain>
</file>

<file path=xl/sharedStrings.xml><?xml version="1.0" encoding="utf-8"?>
<sst xmlns="http://schemas.openxmlformats.org/spreadsheetml/2006/main" count="678" uniqueCount="269">
  <si>
    <t>Route</t>
  </si>
  <si>
    <t>DU/Managed Station</t>
  </si>
  <si>
    <t>FY14 Total</t>
  </si>
  <si>
    <t>FY15 Total</t>
  </si>
  <si>
    <t>FY16 Total</t>
  </si>
  <si>
    <t>FY17 Total</t>
  </si>
  <si>
    <t>FY18 Total</t>
  </si>
  <si>
    <t>FY19 Total</t>
  </si>
  <si>
    <t>Include Efficiency ?</t>
  </si>
  <si>
    <t>FY17</t>
  </si>
  <si>
    <t>FY18</t>
  </si>
  <si>
    <t>FY19</t>
  </si>
  <si>
    <t>FY15-FY16</t>
  </si>
  <si>
    <t>FY14 
Total</t>
  </si>
  <si>
    <t>FY15 
Total</t>
  </si>
  <si>
    <t>FY16 
Total</t>
  </si>
  <si>
    <t>FY17 
Total</t>
  </si>
  <si>
    <t>FY18 
Total</t>
  </si>
  <si>
    <t>FY19 
Total</t>
  </si>
  <si>
    <t>Anglia</t>
  </si>
  <si>
    <t>Ipswich</t>
  </si>
  <si>
    <t>Yes</t>
  </si>
  <si>
    <t>Romford</t>
  </si>
  <si>
    <t>Tottenham</t>
  </si>
  <si>
    <t>Liverpool Street Station</t>
  </si>
  <si>
    <t>LNE+EM</t>
  </si>
  <si>
    <t>Bedford</t>
  </si>
  <si>
    <t>Derby</t>
  </si>
  <si>
    <t>Doncaster</t>
  </si>
  <si>
    <t>Hitchin</t>
  </si>
  <si>
    <t>Leeds</t>
  </si>
  <si>
    <t>Newcastle</t>
  </si>
  <si>
    <t>Sheffield</t>
  </si>
  <si>
    <t>York</t>
  </si>
  <si>
    <t>Kings Cross Station</t>
  </si>
  <si>
    <t>Leeds City Station</t>
  </si>
  <si>
    <t>LNW</t>
  </si>
  <si>
    <t>Bletchley</t>
  </si>
  <si>
    <t>Carlisle</t>
  </si>
  <si>
    <t>Euston</t>
  </si>
  <si>
    <t>Liverpool</t>
  </si>
  <si>
    <t>Manchester</t>
  </si>
  <si>
    <t>Saltley</t>
  </si>
  <si>
    <t>Sandwell &amp; Dudley</t>
  </si>
  <si>
    <t>Stafford</t>
  </si>
  <si>
    <t>Birmingham New Street Station</t>
  </si>
  <si>
    <t>Euston Station</t>
  </si>
  <si>
    <t>Liverpool Lime Street Station</t>
  </si>
  <si>
    <t>Manchester Piccadilly Station</t>
  </si>
  <si>
    <t>Scotland</t>
  </si>
  <si>
    <t>Edinburgh</t>
  </si>
  <si>
    <t>Glasgow</t>
  </si>
  <si>
    <t>Motherwell</t>
  </si>
  <si>
    <t>Perth</t>
  </si>
  <si>
    <t>Edinburgh Waverley Station</t>
  </si>
  <si>
    <t>Glasgow Central station</t>
  </si>
  <si>
    <t>South East</t>
  </si>
  <si>
    <t>Ashford</t>
  </si>
  <si>
    <t>Brighton</t>
  </si>
  <si>
    <t>Croydon</t>
  </si>
  <si>
    <t>London Bridge</t>
  </si>
  <si>
    <t>Orpington</t>
  </si>
  <si>
    <t>Cannon Street Station</t>
  </si>
  <si>
    <t>Charing Cross Station</t>
  </si>
  <si>
    <t>London Bridge Station</t>
  </si>
  <si>
    <t>Victoria Station</t>
  </si>
  <si>
    <t>Wales</t>
  </si>
  <si>
    <t>Cardiff</t>
  </si>
  <si>
    <t>Shrewsbury</t>
  </si>
  <si>
    <t>Wessex</t>
  </si>
  <si>
    <t>Clapham</t>
  </si>
  <si>
    <t>Eastleigh</t>
  </si>
  <si>
    <t>Woking</t>
  </si>
  <si>
    <t>Waterloo Station</t>
  </si>
  <si>
    <t>Western</t>
  </si>
  <si>
    <t>Bristol</t>
  </si>
  <si>
    <t>Plymouth</t>
  </si>
  <si>
    <t>Reading</t>
  </si>
  <si>
    <t>Swindon</t>
  </si>
  <si>
    <t>Bristol Temple Meads Station</t>
  </si>
  <si>
    <t>Paddington Station</t>
  </si>
  <si>
    <t>Reading Station</t>
  </si>
  <si>
    <t>YoY % Variance</t>
  </si>
  <si>
    <t>CP5</t>
  </si>
  <si>
    <t>FY15</t>
  </si>
  <si>
    <t>FY16</t>
  </si>
  <si>
    <t>Efficiency (%)</t>
  </si>
  <si>
    <t>Total CP5</t>
  </si>
  <si>
    <t>Total</t>
  </si>
  <si>
    <t>Efficiency (FY15 vs FY19)</t>
  </si>
  <si>
    <t>Proposed Efficiency (YoY %)</t>
  </si>
  <si>
    <t>Actual Efficiency (%)</t>
  </si>
  <si>
    <t>BAU Cost (£)</t>
  </si>
  <si>
    <t>Proposed Efficient Cost (£)</t>
  </si>
  <si>
    <t xml:space="preserve"> Route Detailed Summary</t>
  </si>
  <si>
    <t>Select Route:</t>
  </si>
  <si>
    <t xml:space="preserve">Model
suggests: </t>
  </si>
  <si>
    <t xml:space="preserve">Route
suggests: </t>
  </si>
  <si>
    <t>% Variance vs FY14</t>
  </si>
  <si>
    <t>Proposed Efficiency (YoY % Variance)</t>
  </si>
  <si>
    <t>ORR Target (% Variance vs FY14)</t>
  </si>
  <si>
    <t xml:space="preserve">Route: </t>
  </si>
  <si>
    <t xml:space="preserve">Select a DU or Managed Station: </t>
  </si>
  <si>
    <t>Select NetOps or Managed Stations:</t>
  </si>
  <si>
    <t>Managed Stations</t>
  </si>
  <si>
    <t>Total Route Summary (Incl. DU's &amp; Managed Stations)</t>
  </si>
  <si>
    <t>DU/Managed Stations Summary</t>
  </si>
  <si>
    <t>NetOps/Managed Stations Summary</t>
  </si>
  <si>
    <t>ORR Target Usage (Costs £)</t>
  </si>
  <si>
    <t>DU/MS</t>
  </si>
  <si>
    <t>RPI</t>
  </si>
  <si>
    <t>CP5 Total Cost</t>
  </si>
  <si>
    <t>% Variance
FY15 vs FY19</t>
  </si>
  <si>
    <t>Efficiency Check</t>
  </si>
  <si>
    <t>BAU Cost (£) - 2015/16 Prices</t>
  </si>
  <si>
    <t>DUs</t>
  </si>
  <si>
    <t>CP5 Total Cost (£)</t>
  </si>
  <si>
    <t>Water Cost Model</t>
  </si>
  <si>
    <t>Model Description</t>
  </si>
  <si>
    <t>Model Name</t>
  </si>
  <si>
    <t>Version</t>
  </si>
  <si>
    <t>Last Update</t>
  </si>
  <si>
    <t>[Enter Date]</t>
  </si>
  <si>
    <t>By</t>
  </si>
  <si>
    <t>Authors</t>
  </si>
  <si>
    <t>Rajesh Ghera / Fatima Baig</t>
  </si>
  <si>
    <t xml:space="preserve">Contributors </t>
  </si>
  <si>
    <t xml:space="preserve">Stephen Barber </t>
  </si>
  <si>
    <t>Project Manager</t>
  </si>
  <si>
    <t>Adrian Golumbina</t>
  </si>
  <si>
    <t>Finance Director, STE</t>
  </si>
  <si>
    <t>Simon Fullard</t>
  </si>
  <si>
    <t>Group Analyst, STE</t>
  </si>
  <si>
    <t>Wendi Wheeler</t>
  </si>
  <si>
    <t>Energy &amp; Carbon Strategy Manager</t>
  </si>
  <si>
    <t>Clive Walker</t>
  </si>
  <si>
    <t>Head of Energy Management</t>
  </si>
  <si>
    <t>Natalie Stone</t>
  </si>
  <si>
    <t>Financial Controller, STE</t>
  </si>
  <si>
    <t>[Wendi to update]</t>
  </si>
  <si>
    <t>David Corrigan</t>
  </si>
  <si>
    <t>Finance Director, LNE/EM</t>
  </si>
  <si>
    <t>Andrew Banks</t>
  </si>
  <si>
    <t>Finance Director, Wales</t>
  </si>
  <si>
    <t>Stuart Wright</t>
  </si>
  <si>
    <t>Senior Management Accountant, STE</t>
  </si>
  <si>
    <t>Data Providers</t>
  </si>
  <si>
    <t>Allan Bullock</t>
  </si>
  <si>
    <t>Senior Analyst, STE</t>
  </si>
  <si>
    <t>Andrew Vickers</t>
  </si>
  <si>
    <t>Analyst, STE</t>
  </si>
  <si>
    <r>
      <t xml:space="preserve">OVERVIEW AND USER GUIDE </t>
    </r>
    <r>
      <rPr>
        <b/>
        <u/>
        <sz val="20"/>
        <color rgb="FFFF0000"/>
        <rFont val="Calibri"/>
        <family val="2"/>
        <scheme val="minor"/>
      </rPr>
      <t>DRAFT</t>
    </r>
  </si>
  <si>
    <t>1. Model overview</t>
  </si>
  <si>
    <t>Comments</t>
  </si>
  <si>
    <t>Lock sheets</t>
  </si>
  <si>
    <t>The Water cost model is designed to:</t>
  </si>
  <si>
    <t xml:space="preserve"> - provide actual Water costs for FY15 </t>
  </si>
  <si>
    <t xml:space="preserve"> - shows Water forecast costs for the financial years FY16 - FY19*</t>
  </si>
  <si>
    <t xml:space="preserve">The data has been provided by the Energy Management team at Delivery Unit (DU) and Managed Stations level to be input as part of the business planning process for Control Period 5 (CP5). </t>
  </si>
  <si>
    <r>
      <t>A list of all DU's and Managed Stations is given in Section 7</t>
    </r>
    <r>
      <rPr>
        <sz val="12"/>
        <color theme="1"/>
        <rFont val="Calibri"/>
        <family val="2"/>
        <scheme val="minor"/>
      </rPr>
      <t xml:space="preserve"> (Glossary &amp; Additional Information) below.</t>
    </r>
  </si>
  <si>
    <t>Importantly, as a result of having all of the input data within this model, this should be the only "Live" model required for running the analysis and determining the forecasts.</t>
  </si>
  <si>
    <r>
      <t xml:space="preserve">Manual Inputs are required only in the </t>
    </r>
    <r>
      <rPr>
        <i/>
        <sz val="12"/>
        <color theme="1"/>
        <rFont val="Calibri"/>
        <family val="2"/>
        <scheme val="minor"/>
      </rPr>
      <t>Water Input Sheet</t>
    </r>
    <r>
      <rPr>
        <sz val="12"/>
        <color theme="1"/>
        <rFont val="Calibri"/>
        <family val="2"/>
        <scheme val="minor"/>
      </rPr>
      <t xml:space="preserve">. </t>
    </r>
  </si>
  <si>
    <t>Cells which require manual input are highlighted grey. Routes are expected to work in collaboration with the Energy Management team to progress targeted efficiencies to enable best results.</t>
  </si>
  <si>
    <t xml:space="preserve">The model is in read only version with access rights given to Energy Management team to update efficiencies after collaborating with the routes. </t>
  </si>
  <si>
    <t>Please see the key below:</t>
  </si>
  <si>
    <t>Key</t>
  </si>
  <si>
    <r>
      <t xml:space="preserve">Manual input - </t>
    </r>
    <r>
      <rPr>
        <sz val="12"/>
        <color rgb="FFC00000"/>
        <rFont val="Calibri"/>
        <family val="2"/>
        <scheme val="minor"/>
      </rPr>
      <t>user (with the help of Energy Management team)</t>
    </r>
    <r>
      <rPr>
        <sz val="12"/>
        <color theme="1"/>
        <rFont val="Calibri"/>
        <family val="2"/>
        <scheme val="minor"/>
      </rPr>
      <t xml:space="preserve"> can manually input the required efficiency percentages by DU/Managed Station.</t>
    </r>
  </si>
  <si>
    <t>This column has been defaulted to 'Yes' for all sites.</t>
  </si>
  <si>
    <t>It is left to the routes' discretion (i.e. DU's/Managed Stations) to switch Efficiency to 'No' for a DU/Managed Station and match with higher efficiencies elsewhere to compensate.</t>
  </si>
  <si>
    <t xml:space="preserve"> * To forecast FY16 - FY17, a 2% + RPI uplift has been applied. Since the data is in 14/15 prices, to bring it to 15/16 prices, an RPI of 1% has been applied to FY16-FY19 data.</t>
  </si>
  <si>
    <t>2. Worksheet Summary</t>
  </si>
  <si>
    <t>Link the sheets to individual worksheets</t>
  </si>
  <si>
    <t>A summary of the worksheets in this model is shown below:</t>
  </si>
  <si>
    <t>Worksheet</t>
  </si>
  <si>
    <t>Description</t>
  </si>
  <si>
    <t>Model Version History</t>
  </si>
  <si>
    <t>Model version log sheet</t>
  </si>
  <si>
    <t>Route High Level Summary</t>
  </si>
  <si>
    <t>This sheet shows the high level overview of the annual Water costs per route for CP5.</t>
  </si>
  <si>
    <r>
      <t xml:space="preserve">It includes the proposed efficient cost per year derived from efficiency percentages suggested by each route in the </t>
    </r>
    <r>
      <rPr>
        <i/>
        <sz val="12"/>
        <color theme="1"/>
        <rFont val="Calibri"/>
        <family val="2"/>
        <scheme val="minor"/>
      </rPr>
      <t>Water Input Sheet</t>
    </r>
    <r>
      <rPr>
        <sz val="12"/>
        <color theme="1"/>
        <rFont val="Calibri"/>
        <family val="2"/>
        <scheme val="minor"/>
      </rPr>
      <t xml:space="preserve"> for FY17  -  FY19.</t>
    </r>
  </si>
  <si>
    <r>
      <t xml:space="preserve">This worksheet is a calculation sheet without any input cells. </t>
    </r>
    <r>
      <rPr>
        <b/>
        <sz val="12"/>
        <color theme="1"/>
        <rFont val="Calibri"/>
        <family val="2"/>
        <scheme val="minor"/>
      </rPr>
      <t>The user must not input any values in this sheet.</t>
    </r>
  </si>
  <si>
    <t>Route Detailed Summary</t>
  </si>
  <si>
    <t>This sheet provides a summary of Water cost at different levels of detail ranging from overall Route cost to DU/Managed Stations.</t>
  </si>
  <si>
    <t xml:space="preserve">Using the drop down list in each section, user can select criteria to change the information displayed. </t>
  </si>
  <si>
    <t xml:space="preserve">The following sections are included: </t>
  </si>
  <si>
    <r>
      <rPr>
        <b/>
        <sz val="12"/>
        <color theme="1"/>
        <rFont val="Calibri"/>
        <family val="2"/>
        <scheme val="minor"/>
      </rPr>
      <t xml:space="preserve"> i) Total Route Summary - </t>
    </r>
    <r>
      <rPr>
        <sz val="12"/>
        <color theme="1"/>
        <rFont val="Calibri"/>
        <family val="2"/>
        <scheme val="minor"/>
      </rPr>
      <t>shows a summary for total cost of Water split by Route</t>
    </r>
  </si>
  <si>
    <t>Based on the Route selected in Total Route Summary Section above, the following 2 sections show the relevant route's information</t>
  </si>
  <si>
    <r>
      <rPr>
        <b/>
        <sz val="12"/>
        <color theme="1"/>
        <rFont val="Calibri"/>
        <family val="2"/>
        <scheme val="minor"/>
      </rPr>
      <t xml:space="preserve"> ii) DU/ Managed Station Summary:</t>
    </r>
    <r>
      <rPr>
        <sz val="12"/>
        <color theme="1"/>
        <rFont val="Calibri"/>
        <family val="2"/>
        <scheme val="minor"/>
      </rPr>
      <t xml:space="preserve"> Total cost at a DU or Managed Station </t>
    </r>
  </si>
  <si>
    <r>
      <t xml:space="preserve"> iii) NetOps/ Managed Station Summary: </t>
    </r>
    <r>
      <rPr>
        <sz val="12"/>
        <color theme="1"/>
        <rFont val="Calibri"/>
        <family val="2"/>
        <scheme val="minor"/>
      </rPr>
      <t>Total cost split by i) NetOps i.e. total DU's or ii) Managed Stations</t>
    </r>
  </si>
  <si>
    <t xml:space="preserve">Each Section includes information on the following: </t>
  </si>
  <si>
    <r>
      <t xml:space="preserve"> - Business As Usual (BAU) Cost: </t>
    </r>
    <r>
      <rPr>
        <sz val="12"/>
        <color theme="1"/>
        <rFont val="Calibri"/>
        <family val="2"/>
        <scheme val="minor"/>
      </rPr>
      <t>This is based on a pre efficient cost trend year on year.  A 2% + RPI uplift has been applied to forecast FY16 - FY19.</t>
    </r>
  </si>
  <si>
    <r>
      <t xml:space="preserve"> - Proposed Efficient Cost: </t>
    </r>
    <r>
      <rPr>
        <sz val="12"/>
        <color theme="1"/>
        <rFont val="Calibri"/>
        <family val="2"/>
        <scheme val="minor"/>
      </rPr>
      <t>The cost trend derived from the input sheet where efficiency assumptions are made by each route DU/Managed Station for FY17, FY18 and FY19.</t>
    </r>
  </si>
  <si>
    <t>Water Input Sheet</t>
  </si>
  <si>
    <t xml:space="preserve">These worksheet includes all the data for water costs and allows the user to input efficiency assumptions into the model. </t>
  </si>
  <si>
    <t>Using the Filter, the user can choose the Route, and DU/Managed Station and update efficiency percentages for FY17 - FY19 (grey boxes) accordingly.</t>
  </si>
  <si>
    <t>As the criteria is applied in the filter, the information in the table and chart updates accordingly.</t>
  </si>
  <si>
    <t xml:space="preserve">This sheet also shows the following: </t>
  </si>
  <si>
    <t xml:space="preserve"> - a chart showing the trend of annual costs for CP5. This is derived using the proposed efficiency percentages suggested by the route for FY17 -  FY19.</t>
  </si>
  <si>
    <t xml:space="preserve"> - Information is shown by DU/Managed Station. This allows the user to switch off efficiencies at specific DU/Managed Station and increase efficiency on other DU's/Managed Stations </t>
  </si>
  <si>
    <t>in the route to compensate.</t>
  </si>
  <si>
    <t xml:space="preserve">For each DU/Managed Station, input is required by the user on the following: </t>
  </si>
  <si>
    <r>
      <t xml:space="preserve"> - </t>
    </r>
    <r>
      <rPr>
        <b/>
        <sz val="12"/>
        <color theme="1"/>
        <rFont val="Calibri"/>
        <family val="2"/>
        <scheme val="minor"/>
      </rPr>
      <t xml:space="preserve">Include Efficiency </t>
    </r>
    <r>
      <rPr>
        <sz val="12"/>
        <color theme="1"/>
        <rFont val="Calibri"/>
        <family val="2"/>
        <scheme val="minor"/>
      </rPr>
      <t>Column: The user to decide whether to switch to 'Yes' or 'No'</t>
    </r>
  </si>
  <si>
    <r>
      <t xml:space="preserve"> -  </t>
    </r>
    <r>
      <rPr>
        <b/>
        <sz val="12"/>
        <color theme="1"/>
        <rFont val="Calibri"/>
        <family val="2"/>
        <scheme val="minor"/>
      </rPr>
      <t xml:space="preserve">Efficiency percentages </t>
    </r>
    <r>
      <rPr>
        <sz val="12"/>
        <color theme="1"/>
        <rFont val="Calibri"/>
        <family val="2"/>
        <scheme val="minor"/>
      </rPr>
      <t xml:space="preserve">for FY17, FY18 and FY19 (Highlighted Grey) for the relevant DU/Managed Station which the user is responsible for. </t>
    </r>
  </si>
  <si>
    <t>(Efficiencies are currently pre-set to 1%, 2% and 3% for FY17, FY18 and FY19.)</t>
  </si>
  <si>
    <r>
      <t xml:space="preserve">This worksheet contains all of the assumptions that can be entered manually in the model. </t>
    </r>
    <r>
      <rPr>
        <b/>
        <sz val="12"/>
        <color theme="1"/>
        <rFont val="Calibri"/>
        <family val="2"/>
        <scheme val="minor"/>
      </rPr>
      <t>No information should be manually entered in any other sheet.</t>
    </r>
  </si>
  <si>
    <t>Driver Sheet</t>
  </si>
  <si>
    <t xml:space="preserve">This sheets drive the lookups and drop down lists used in the model. No input is required </t>
  </si>
  <si>
    <t>3. Running the Model</t>
  </si>
  <si>
    <t xml:space="preserve">All the worksheets in the model apart from input sheets do not require any manual input from the user. </t>
  </si>
  <si>
    <t xml:space="preserve">Once the input sheets are updated, The model will automatically calculate the outputs. </t>
  </si>
  <si>
    <r>
      <t xml:space="preserve">To check whether all the updates have been reflected in the model, the user should review the </t>
    </r>
    <r>
      <rPr>
        <i/>
        <sz val="12"/>
        <color theme="1"/>
        <rFont val="Calibri"/>
        <family val="2"/>
        <scheme val="minor"/>
      </rPr>
      <t>Route Detailed Summary</t>
    </r>
    <r>
      <rPr>
        <sz val="12"/>
        <color theme="1"/>
        <rFont val="Calibri"/>
        <family val="2"/>
        <scheme val="minor"/>
      </rPr>
      <t xml:space="preserve"> sheet</t>
    </r>
    <r>
      <rPr>
        <i/>
        <sz val="12"/>
        <color theme="1"/>
        <rFont val="Calibri"/>
        <family val="2"/>
        <scheme val="minor"/>
      </rPr>
      <t xml:space="preserve"> </t>
    </r>
    <r>
      <rPr>
        <sz val="12"/>
        <color theme="1"/>
        <rFont val="Calibri"/>
        <family val="2"/>
        <scheme val="minor"/>
      </rPr>
      <t xml:space="preserve">by choosing the relevant </t>
    </r>
    <r>
      <rPr>
        <i/>
        <sz val="12"/>
        <color theme="1"/>
        <rFont val="Calibri"/>
        <family val="2"/>
        <scheme val="minor"/>
      </rPr>
      <t>DU/Managed Station Summary</t>
    </r>
    <r>
      <rPr>
        <sz val="12"/>
        <color theme="1"/>
        <rFont val="Calibri"/>
        <family val="2"/>
        <scheme val="minor"/>
      </rPr>
      <t xml:space="preserve"> section to ensure that all the </t>
    </r>
  </si>
  <si>
    <t xml:space="preserve"> changes made are being reflected.</t>
  </si>
  <si>
    <t>4. Assumptions</t>
  </si>
  <si>
    <t xml:space="preserve">The following are the assumptions in the data: </t>
  </si>
  <si>
    <t>Costs by site are only recorded in the Energy Management Database for 6 water companies where NR receives Group Bills:</t>
  </si>
  <si>
    <t>Business Stream</t>
  </si>
  <si>
    <t>Northumbrian Water</t>
  </si>
  <si>
    <t>Severn Trent Water Ltd</t>
  </si>
  <si>
    <t>Thames Water Utilities Ltd</t>
  </si>
  <si>
    <t>United Utilities Water plc</t>
  </si>
  <si>
    <t>Yorkshire Water Services Ltd</t>
  </si>
  <si>
    <t>For Thames Water, it was only possible to add the large bills, i.e. London Managed Stations in late 2015, so these have had their bills analysed separately.</t>
  </si>
  <si>
    <t>The total costs for the 3 resulting groups are as follows:</t>
  </si>
  <si>
    <t>Group Bills</t>
  </si>
  <si>
    <t>London Stations</t>
  </si>
  <si>
    <t>Others</t>
  </si>
  <si>
    <t>Costs can be allocated to Route &amp; DU for the first 2 categories, i.e. 72% of the total water cost.</t>
  </si>
  <si>
    <t>Of the Others, some water company costs are specific to individual Routes and even DUs but others are split across Routes.</t>
  </si>
  <si>
    <t>It is proposed that these company bills are split according to the number of sites in each DU area</t>
  </si>
  <si>
    <t>The Total Budget by Route is based on a 70% weighting of the last 12 month cost and 30% of the previous 12 months of the actual costs for Group Billed sites and non-group billed sites</t>
  </si>
  <si>
    <t>Actual Cost allocation should be done using EM database for the Group Bills (&amp; London Stations as these are now on the Thames group bill).</t>
  </si>
  <si>
    <t>For other suppliers the Non Gp Bill Allocation % split should be used but will need updating to reflect site closures/openings</t>
  </si>
  <si>
    <t>Historic Data issues</t>
  </si>
  <si>
    <t>The Water data provided by the Energy Management team is only available at DU and Managed Stations level.</t>
  </si>
  <si>
    <t xml:space="preserve">Data is only available for FY15 and an uplift of 2% plus RPI is applied to forecast for FY16 - FY19. </t>
  </si>
  <si>
    <t>No seasonality has been applied in the Water data as only annual data is available.</t>
  </si>
  <si>
    <t>Efficiency Percentages</t>
  </si>
  <si>
    <t xml:space="preserve">For all sites, efficiency percentages have been set as default to 1% in FY17, 2% in FY18 and 3% in FY19. </t>
  </si>
  <si>
    <r>
      <t>It is left to the DU/Managed Station's discretion to</t>
    </r>
    <r>
      <rPr>
        <sz val="12"/>
        <color rgb="FFC00000"/>
        <rFont val="Calibri"/>
        <family val="2"/>
        <scheme val="minor"/>
      </rPr>
      <t xml:space="preserve"> liaise with the Energy Management</t>
    </r>
    <r>
      <rPr>
        <sz val="12"/>
        <color theme="1"/>
        <rFont val="Calibri"/>
        <family val="2"/>
        <scheme val="minor"/>
      </rPr>
      <t xml:space="preserve"> team and amend the year on year efficiencies for FY17 - FY19 as they see fit. </t>
    </r>
  </si>
  <si>
    <t>5. Forecasting</t>
  </si>
  <si>
    <t>To forecast costs for FY16 - FY17, a 2% uplift has been applied to FY15 data. Since the data is in 14/15 prices, to bring it to 15/16 prices, an RPI of 1% has been applied to FY16-FY19 data.</t>
  </si>
  <si>
    <t>6. Aspirations</t>
  </si>
  <si>
    <t xml:space="preserve">There were several limitations in the data provided. Data was not available by site level. Moreover, no usage data is available. </t>
  </si>
  <si>
    <t xml:space="preserve">This limited our ability to explore statistical forecasting methodologies and a flat 2% plus RPI uplift was applied to forecast the data. </t>
  </si>
  <si>
    <t xml:space="preserve">As actual data points are collected in the future, forecasting would become more accurate from CP6 onwards. </t>
  </si>
  <si>
    <t xml:space="preserve">Statistical analysis and modelling such as double and triple exponential smoothing could then be used to further enhance the quality of forecasting.  </t>
  </si>
  <si>
    <t>7. Glossary &amp; Additional Information</t>
  </si>
  <si>
    <t xml:space="preserve">BAU: </t>
  </si>
  <si>
    <t>Business As Usual</t>
  </si>
  <si>
    <t xml:space="preserve">CP: </t>
  </si>
  <si>
    <t>Control Period</t>
  </si>
  <si>
    <t>DU:</t>
  </si>
  <si>
    <t>Delivery Unit</t>
  </si>
  <si>
    <t xml:space="preserve">YOY: </t>
  </si>
  <si>
    <t>Year on Year</t>
  </si>
  <si>
    <t xml:space="preserve">The DU's and Managed Stations included in the analysis are listed below: </t>
  </si>
  <si>
    <t>DU</t>
  </si>
  <si>
    <t>Managed Station</t>
  </si>
  <si>
    <t>LNE/EM</t>
  </si>
  <si>
    <t>Change no.</t>
  </si>
  <si>
    <t>Change description</t>
  </si>
  <si>
    <t>Model version</t>
  </si>
  <si>
    <t>Date</t>
  </si>
  <si>
    <t>User</t>
  </si>
  <si>
    <t>Water - Total Route High Level Summary</t>
  </si>
  <si>
    <t>Water Total Cost - 2015/16 Prices</t>
  </si>
  <si>
    <t>Efficiency (£)</t>
  </si>
  <si>
    <t>Water Input Sheet (£)</t>
  </si>
  <si>
    <t>Checks for Review. No input is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</si>
</sst>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0.0%"/>
    <numFmt numFmtId="166" formatCode="_-* #,##0_-;\-* #,##0_-;_-* &quot;-&quot;??_-;_-@_-"/>
    <numFmt numFmtId="167" formatCode="#,##0_ ;\-#,##0\ "/>
  </numFmts>
  <fonts count="6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7.5"/>
      <color indexed="12"/>
      <name val="Invensys Andale"/>
    </font>
    <font>
      <b/>
      <sz val="14"/>
      <color indexed="18"/>
      <name val="Calibri"/>
      <family val="2"/>
    </font>
    <font>
      <b/>
      <sz val="14"/>
      <color theme="1"/>
      <name val="Calibri"/>
      <family val="2"/>
      <scheme val="minor"/>
    </font>
    <font>
      <b/>
      <sz val="18"/>
      <color theme="0"/>
      <name val="Calibri"/>
      <family val="2"/>
      <scheme val="minor"/>
    </font>
    <font>
      <b/>
      <sz val="20"/>
      <color theme="0"/>
      <name val="Calibri"/>
      <family val="2"/>
      <scheme val="minor"/>
    </font>
    <font>
      <sz val="14"/>
      <color theme="1"/>
      <name val="Calibri"/>
      <family val="2"/>
      <scheme val="minor"/>
    </font>
    <font>
      <b/>
      <sz val="36"/>
      <color theme="0"/>
      <name val="Calibri"/>
      <family val="2"/>
      <scheme val="minor"/>
    </font>
    <font>
      <sz val="12"/>
      <color theme="1"/>
      <name val="Calibri"/>
      <family val="2"/>
      <scheme val="minor"/>
    </font>
    <font>
      <b/>
      <sz val="26"/>
      <color theme="0"/>
      <name val="Calibri"/>
      <family val="2"/>
      <scheme val="minor"/>
    </font>
    <font>
      <b/>
      <sz val="16"/>
      <color theme="0"/>
      <name val="Calibri"/>
      <family val="2"/>
      <scheme val="minor"/>
    </font>
    <font>
      <b/>
      <sz val="28"/>
      <color theme="0"/>
      <name val="Calibri"/>
      <family val="2"/>
      <scheme val="minor"/>
    </font>
    <font>
      <b/>
      <sz val="24"/>
      <color theme="0"/>
      <name val="Calibri"/>
      <family val="2"/>
      <scheme val="minor"/>
    </font>
    <font>
      <sz val="16"/>
      <color theme="1"/>
      <name val="Calibri"/>
      <family val="2"/>
      <scheme val="minor"/>
    </font>
    <font>
      <sz val="14"/>
      <name val="Arial"/>
      <family val="2"/>
    </font>
    <font>
      <b/>
      <sz val="48"/>
      <color theme="0"/>
      <name val="Calibri"/>
      <family val="2"/>
      <scheme val="minor"/>
    </font>
    <font>
      <b/>
      <sz val="20"/>
      <name val="Calibri"/>
      <family val="2"/>
      <scheme val="minor"/>
    </font>
    <font>
      <b/>
      <i/>
      <u/>
      <sz val="20"/>
      <color theme="0" tint="-0.499984740745262"/>
      <name val="Calibri"/>
      <family val="2"/>
      <scheme val="minor"/>
    </font>
    <font>
      <b/>
      <sz val="28"/>
      <color theme="1"/>
      <name val="Calibri"/>
      <family val="2"/>
      <scheme val="minor"/>
    </font>
    <font>
      <sz val="12"/>
      <color rgb="FFFF0000"/>
      <name val="Calibri"/>
      <family val="2"/>
      <scheme val="minor"/>
    </font>
    <font>
      <b/>
      <sz val="14"/>
      <name val="Calibri"/>
      <family val="2"/>
      <scheme val="minor"/>
    </font>
    <font>
      <sz val="14"/>
      <name val="Calibri"/>
      <family val="2"/>
      <scheme val="minor"/>
    </font>
    <font>
      <b/>
      <sz val="18"/>
      <name val="Calibri"/>
      <family val="2"/>
      <scheme val="minor"/>
    </font>
    <font>
      <b/>
      <sz val="16"/>
      <name val="Calibri"/>
      <family val="2"/>
      <scheme val="minor"/>
    </font>
    <font>
      <b/>
      <sz val="18"/>
      <color theme="1"/>
      <name val="Calibri"/>
      <family val="2"/>
      <scheme val="minor"/>
    </font>
    <font>
      <i/>
      <sz val="12"/>
      <color theme="1"/>
      <name val="Calibri"/>
      <family val="2"/>
      <scheme val="minor"/>
    </font>
    <font>
      <b/>
      <sz val="20"/>
      <color theme="1"/>
      <name val="Calibri"/>
      <family val="2"/>
      <scheme val="minor"/>
    </font>
    <font>
      <i/>
      <sz val="11"/>
      <color theme="1"/>
      <name val="Calibri"/>
      <family val="2"/>
      <scheme val="minor"/>
    </font>
    <font>
      <sz val="11"/>
      <color theme="0" tint="-0.34998626667073579"/>
      <name val="Calibri"/>
      <family val="2"/>
      <scheme val="minor"/>
    </font>
    <font>
      <sz val="11"/>
      <color rgb="FFC00000"/>
      <name val="Calibri"/>
      <family val="2"/>
      <scheme val="minor"/>
    </font>
    <font>
      <sz val="18"/>
      <color theme="1"/>
      <name val="Calibri"/>
      <family val="2"/>
      <scheme val="minor"/>
    </font>
    <font>
      <sz val="18"/>
      <color theme="0"/>
      <name val="Calibri"/>
      <family val="2"/>
      <scheme val="minor"/>
    </font>
    <font>
      <sz val="14"/>
      <color theme="0"/>
      <name val="Calibri"/>
      <family val="2"/>
      <scheme val="minor"/>
    </font>
    <font>
      <b/>
      <sz val="12"/>
      <color theme="1"/>
      <name val="Calibri"/>
      <family val="2"/>
      <scheme val="minor"/>
    </font>
    <font>
      <b/>
      <sz val="20"/>
      <color theme="3"/>
      <name val="Calibri"/>
      <family val="2"/>
      <scheme val="minor"/>
    </font>
    <font>
      <b/>
      <u/>
      <sz val="20"/>
      <color rgb="FFFF0000"/>
      <name val="Calibri"/>
      <family val="2"/>
      <scheme val="minor"/>
    </font>
    <font>
      <b/>
      <sz val="18"/>
      <color theme="3"/>
      <name val="Calibri"/>
      <family val="2"/>
      <scheme val="minor"/>
    </font>
    <font>
      <b/>
      <sz val="10"/>
      <color indexed="56"/>
      <name val="Calibri"/>
      <family val="2"/>
      <scheme val="minor"/>
    </font>
    <font>
      <b/>
      <sz val="11"/>
      <name val="Calibri"/>
      <family val="2"/>
      <scheme val="minor"/>
    </font>
    <font>
      <sz val="12"/>
      <name val="Calibri"/>
      <family val="2"/>
      <scheme val="minor"/>
    </font>
    <font>
      <sz val="12"/>
      <color rgb="FFC00000"/>
      <name val="Calibri"/>
      <family val="2"/>
      <scheme val="minor"/>
    </font>
    <font>
      <b/>
      <sz val="14"/>
      <color theme="0"/>
      <name val="Calibri"/>
      <family val="2"/>
      <scheme val="minor"/>
    </font>
    <font>
      <i/>
      <sz val="11"/>
      <name val="Calibri"/>
      <family val="2"/>
      <scheme val="minor"/>
    </font>
    <font>
      <b/>
      <sz val="10"/>
      <name val="Calibri"/>
      <family val="2"/>
      <scheme val="minor"/>
    </font>
    <font>
      <b/>
      <sz val="12"/>
      <color rgb="FFC00000"/>
      <name val="Calibri"/>
      <family val="2"/>
      <scheme val="minor"/>
    </font>
    <font>
      <sz val="12"/>
      <color theme="5"/>
      <name val="Calibri"/>
      <family val="2"/>
      <scheme val="minor"/>
    </font>
    <font>
      <sz val="11"/>
      <name val="Calibri"/>
      <family val="2"/>
      <scheme val="minor"/>
    </font>
    <font>
      <b/>
      <u/>
      <sz val="12"/>
      <color theme="1"/>
      <name val="Calibri"/>
      <family val="2"/>
      <scheme val="minor"/>
    </font>
    <font>
      <b/>
      <sz val="14"/>
      <color indexed="56"/>
      <name val="Calibri"/>
      <family val="2"/>
      <scheme val="minor"/>
    </font>
    <font>
      <sz val="8"/>
      <color indexed="8"/>
      <name val="Arial"/>
      <family val="2"/>
    </font>
    <font>
      <sz val="11"/>
      <color theme="1"/>
      <name val="Calibri"/>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tint="-0.499984740745262"/>
        <bgColor indexed="64"/>
      </patternFill>
    </fill>
    <fill>
      <patternFill patternType="solid">
        <fgColor indexed="9"/>
        <bgColor indexed="64"/>
      </patternFill>
    </fill>
    <fill>
      <patternFill patternType="solid">
        <fgColor rgb="FFBFBFBF"/>
        <bgColor rgb="FF000000"/>
      </patternFill>
    </fill>
  </fills>
  <borders count="1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style="thin">
        <color theme="0" tint="-0.14993743705557422"/>
      </right>
      <top style="thin">
        <color theme="0" tint="-0.14993743705557422"/>
      </top>
      <bottom/>
      <diagonal/>
    </border>
    <border>
      <left style="thin">
        <color theme="0" tint="-0.14996795556505021"/>
      </left>
      <right style="thin">
        <color theme="0" tint="-0.14996795556505021"/>
      </right>
      <top style="thin">
        <color theme="0" tint="-0.14993743705557422"/>
      </top>
      <bottom/>
      <diagonal/>
    </border>
    <border>
      <left/>
      <right style="thin">
        <color theme="0" tint="-0.14990691854609822"/>
      </right>
      <top style="thin">
        <color theme="0" tint="-0.14993743705557422"/>
      </top>
      <bottom/>
      <diagonal/>
    </border>
    <border>
      <left style="thin">
        <color theme="0" tint="-0.14990691854609822"/>
      </left>
      <right style="thin">
        <color theme="0" tint="-0.14990691854609822"/>
      </right>
      <top style="thin">
        <color theme="0" tint="-0.14993743705557422"/>
      </top>
      <bottom/>
      <diagonal/>
    </border>
    <border>
      <left style="thin">
        <color theme="0" tint="-0.14990691854609822"/>
      </left>
      <right/>
      <top style="thin">
        <color theme="0" tint="-0.14993743705557422"/>
      </top>
      <bottom/>
      <diagonal/>
    </border>
    <border>
      <left style="thin">
        <color theme="0" tint="-0.14993743705557422"/>
      </left>
      <right style="medium">
        <color theme="4"/>
      </right>
      <top/>
      <bottom style="medium">
        <color theme="4"/>
      </bottom>
      <diagonal/>
    </border>
    <border>
      <left style="thin">
        <color theme="4"/>
      </left>
      <right style="thin">
        <color theme="4"/>
      </right>
      <top style="thin">
        <color theme="4"/>
      </top>
      <bottom style="thin">
        <color theme="4"/>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medium">
        <color theme="3"/>
      </left>
      <right style="thin">
        <color theme="0" tint="-0.14993743705557422"/>
      </right>
      <top style="thin">
        <color theme="0" tint="-0.14996795556505021"/>
      </top>
      <bottom style="thin">
        <color theme="0" tint="-0.14993743705557422"/>
      </bottom>
      <diagonal/>
    </border>
    <border>
      <left style="thin">
        <color theme="0" tint="-0.14993743705557422"/>
      </left>
      <right style="medium">
        <color theme="3"/>
      </right>
      <top style="thin">
        <color theme="0" tint="-0.14996795556505021"/>
      </top>
      <bottom style="thin">
        <color theme="0" tint="-0.14993743705557422"/>
      </bottom>
      <diagonal/>
    </border>
    <border>
      <left style="thin">
        <color theme="4"/>
      </left>
      <right style="medium">
        <color theme="3"/>
      </right>
      <top style="thin">
        <color theme="4"/>
      </top>
      <bottom style="thin">
        <color theme="4"/>
      </bottom>
      <diagonal/>
    </border>
    <border>
      <left style="thin">
        <color theme="4"/>
      </left>
      <right style="thin">
        <color theme="4"/>
      </right>
      <top style="thin">
        <color theme="4"/>
      </top>
      <bottom style="medium">
        <color theme="3"/>
      </bottom>
      <diagonal/>
    </border>
    <border>
      <left style="medium">
        <color theme="3"/>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style="medium">
        <color theme="3"/>
      </left>
      <right style="thin">
        <color theme="4"/>
      </right>
      <top style="thin">
        <color theme="4"/>
      </top>
      <bottom style="thin">
        <color theme="4"/>
      </bottom>
      <diagonal/>
    </border>
    <border>
      <left/>
      <right/>
      <top/>
      <bottom style="medium">
        <color theme="3"/>
      </bottom>
      <diagonal/>
    </border>
    <border>
      <left style="medium">
        <color theme="3"/>
      </left>
      <right/>
      <top style="medium">
        <color theme="3"/>
      </top>
      <bottom style="thin">
        <color theme="0" tint="-0.14993743705557422"/>
      </bottom>
      <diagonal/>
    </border>
    <border>
      <left style="medium">
        <color theme="3"/>
      </left>
      <right/>
      <top style="thin">
        <color theme="0" tint="-0.14996795556505021"/>
      </top>
      <bottom style="thin">
        <color theme="0" tint="-0.14993743705557422"/>
      </bottom>
      <diagonal/>
    </border>
    <border>
      <left style="medium">
        <color theme="3"/>
      </left>
      <right/>
      <top style="thin">
        <color theme="0" tint="-0.14996795556505021"/>
      </top>
      <bottom style="medium">
        <color theme="3"/>
      </bottom>
      <diagonal/>
    </border>
    <border>
      <left style="medium">
        <color theme="3"/>
      </left>
      <right/>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theme="0" tint="-0.14993743705557422"/>
      </left>
      <right style="thin">
        <color theme="0" tint="-0.14990691854609822"/>
      </right>
      <top style="thin">
        <color theme="0" tint="-0.14993743705557422"/>
      </top>
      <bottom style="thin">
        <color theme="4"/>
      </bottom>
      <diagonal/>
    </border>
    <border>
      <left/>
      <right style="medium">
        <color theme="3"/>
      </right>
      <top style="thin">
        <color theme="0" tint="-0.14993743705557422"/>
      </top>
      <bottom/>
      <diagonal/>
    </border>
    <border>
      <left style="medium">
        <color theme="4"/>
      </left>
      <right style="thin">
        <color theme="0" tint="-0.14993743705557422"/>
      </right>
      <top/>
      <bottom style="medium">
        <color theme="4"/>
      </bottom>
      <diagonal/>
    </border>
    <border>
      <left style="thin">
        <color theme="0" tint="-0.14993743705557422"/>
      </left>
      <right style="thin">
        <color theme="0" tint="-0.14993743705557422"/>
      </right>
      <top/>
      <bottom style="medium">
        <color theme="4"/>
      </bottom>
      <diagonal/>
    </border>
    <border>
      <left style="medium">
        <color theme="4"/>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3743705557422"/>
      </left>
      <right style="medium">
        <color theme="4"/>
      </right>
      <top style="thin">
        <color theme="0" tint="-0.14993743705557422"/>
      </top>
      <bottom style="thin">
        <color theme="0" tint="-0.14996795556505021"/>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right style="medium">
        <color theme="3"/>
      </right>
      <top/>
      <bottom style="medium">
        <color theme="3"/>
      </bottom>
      <diagonal/>
    </border>
    <border>
      <left style="thin">
        <color theme="4"/>
      </left>
      <right style="medium">
        <color theme="3"/>
      </right>
      <top style="medium">
        <color theme="3"/>
      </top>
      <bottom style="medium">
        <color theme="3"/>
      </bottom>
      <diagonal/>
    </border>
    <border>
      <left/>
      <right/>
      <top/>
      <bottom style="thick">
        <color theme="0"/>
      </bottom>
      <diagonal/>
    </border>
    <border>
      <left style="medium">
        <color theme="4"/>
      </left>
      <right style="thin">
        <color theme="0" tint="-0.14993743705557422"/>
      </right>
      <top style="medium">
        <color theme="4"/>
      </top>
      <bottom style="thin">
        <color theme="0" tint="-0.14996795556505021"/>
      </bottom>
      <diagonal/>
    </border>
    <border>
      <left style="thin">
        <color theme="0" tint="-0.14993743705557422"/>
      </left>
      <right style="thin">
        <color theme="0" tint="-0.14993743705557422"/>
      </right>
      <top style="medium">
        <color theme="4"/>
      </top>
      <bottom style="thin">
        <color theme="0" tint="-0.14996795556505021"/>
      </bottom>
      <diagonal/>
    </border>
    <border>
      <left style="thin">
        <color theme="0" tint="-0.14993743705557422"/>
      </left>
      <right style="medium">
        <color theme="4"/>
      </right>
      <top style="medium">
        <color theme="4"/>
      </top>
      <bottom style="thin">
        <color theme="0" tint="-0.14996795556505021"/>
      </bottom>
      <diagonal/>
    </border>
    <border>
      <left style="medium">
        <color theme="3"/>
      </left>
      <right style="medium">
        <color theme="3"/>
      </right>
      <top style="medium">
        <color theme="3"/>
      </top>
      <bottom/>
      <diagonal/>
    </border>
    <border>
      <left style="medium">
        <color theme="3"/>
      </left>
      <right style="medium">
        <color theme="3"/>
      </right>
      <top/>
      <bottom style="medium">
        <color theme="4"/>
      </bottom>
      <diagonal/>
    </border>
    <border>
      <left style="thin">
        <color theme="4"/>
      </left>
      <right style="thin">
        <color theme="4"/>
      </right>
      <top/>
      <bottom style="medium">
        <color theme="3"/>
      </bottom>
      <diagonal/>
    </border>
    <border>
      <left style="thin">
        <color theme="4"/>
      </left>
      <right style="medium">
        <color theme="3"/>
      </right>
      <top/>
      <bottom style="medium">
        <color theme="3"/>
      </bottom>
      <diagonal/>
    </border>
    <border>
      <left style="thin">
        <color theme="4"/>
      </left>
      <right style="medium">
        <color theme="3"/>
      </right>
      <top style="thin">
        <color theme="4"/>
      </top>
      <bottom style="medium">
        <color theme="3"/>
      </bottom>
      <diagonal/>
    </border>
    <border>
      <left style="medium">
        <color theme="4"/>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3"/>
      </left>
      <right/>
      <top/>
      <bottom/>
      <diagonal/>
    </border>
    <border>
      <left/>
      <right style="medium">
        <color theme="3"/>
      </right>
      <top/>
      <bottom/>
      <diagonal/>
    </border>
    <border>
      <left style="medium">
        <color theme="3"/>
      </left>
      <right/>
      <top style="medium">
        <color theme="0"/>
      </top>
      <bottom/>
      <diagonal/>
    </border>
    <border>
      <left/>
      <right/>
      <top style="medium">
        <color theme="0"/>
      </top>
      <bottom/>
      <diagonal/>
    </border>
    <border>
      <left/>
      <right style="medium">
        <color theme="3"/>
      </right>
      <top style="medium">
        <color theme="0"/>
      </top>
      <bottom/>
      <diagonal/>
    </border>
    <border>
      <left style="medium">
        <color theme="3"/>
      </left>
      <right/>
      <top/>
      <bottom style="medium">
        <color theme="0"/>
      </bottom>
      <diagonal/>
    </border>
    <border>
      <left/>
      <right/>
      <top/>
      <bottom style="medium">
        <color theme="0"/>
      </bottom>
      <diagonal/>
    </border>
    <border>
      <left/>
      <right style="medium">
        <color theme="3"/>
      </right>
      <top/>
      <bottom style="medium">
        <color theme="0"/>
      </bottom>
      <diagonal/>
    </border>
    <border>
      <left style="thin">
        <color theme="0" tint="-0.14993743705557422"/>
      </left>
      <right/>
      <top style="medium">
        <color theme="4"/>
      </top>
      <bottom style="medium">
        <color theme="4"/>
      </bottom>
      <diagonal/>
    </border>
    <border>
      <left style="thin">
        <color theme="0" tint="-0.14990691854609822"/>
      </left>
      <right/>
      <top style="medium">
        <color theme="4"/>
      </top>
      <bottom style="medium">
        <color theme="4"/>
      </bottom>
      <diagonal/>
    </border>
    <border>
      <left style="thin">
        <color theme="0" tint="-0.14996795556505021"/>
      </left>
      <right/>
      <top style="medium">
        <color theme="4"/>
      </top>
      <bottom style="medium">
        <color theme="4"/>
      </bottom>
      <diagonal/>
    </border>
    <border>
      <left style="thin">
        <color theme="0" tint="-0.14996795556505021"/>
      </left>
      <right style="medium">
        <color theme="4"/>
      </right>
      <top style="medium">
        <color theme="4"/>
      </top>
      <bottom style="medium">
        <color theme="4"/>
      </bottom>
      <diagonal/>
    </border>
    <border>
      <left/>
      <right/>
      <top style="medium">
        <color theme="4"/>
      </top>
      <bottom style="thin">
        <color theme="0" tint="-0.14990691854609822"/>
      </bottom>
      <diagonal/>
    </border>
    <border>
      <left style="thin">
        <color theme="0" tint="-0.14993743705557422"/>
      </left>
      <right/>
      <top style="medium">
        <color theme="4"/>
      </top>
      <bottom/>
      <diagonal/>
    </border>
    <border>
      <left style="thin">
        <color theme="0" tint="-0.14993743705557422"/>
      </left>
      <right style="medium">
        <color theme="4"/>
      </right>
      <top style="medium">
        <color theme="4"/>
      </top>
      <bottom/>
      <diagonal/>
    </border>
    <border>
      <left style="medium">
        <color theme="4"/>
      </left>
      <right/>
      <top style="thin">
        <color theme="0" tint="-0.14990691854609822"/>
      </top>
      <bottom style="thin">
        <color theme="0" tint="-0.14996795556505021"/>
      </bottom>
      <diagonal/>
    </border>
    <border>
      <left/>
      <right/>
      <top style="thin">
        <color theme="0" tint="-0.14990691854609822"/>
      </top>
      <bottom style="thin">
        <color theme="0" tint="-0.14996795556505021"/>
      </bottom>
      <diagonal/>
    </border>
    <border>
      <left/>
      <right style="thin">
        <color theme="0" tint="-0.14990691854609822"/>
      </right>
      <top style="thin">
        <color theme="0" tint="-0.14990691854609822"/>
      </top>
      <bottom style="thin">
        <color theme="0" tint="-0.14996795556505021"/>
      </bottom>
      <diagonal/>
    </border>
    <border>
      <left style="thin">
        <color theme="0" tint="-0.14993743705557422"/>
      </left>
      <right/>
      <top/>
      <bottom/>
      <diagonal/>
    </border>
    <border>
      <left style="thin">
        <color theme="0" tint="-0.14993743705557422"/>
      </left>
      <right style="medium">
        <color theme="4"/>
      </right>
      <top/>
      <bottom/>
      <diagonal/>
    </border>
    <border>
      <left style="medium">
        <color theme="4"/>
      </left>
      <right/>
      <top/>
      <bottom style="medium">
        <color theme="4"/>
      </bottom>
      <diagonal/>
    </border>
    <border>
      <left/>
      <right/>
      <top/>
      <bottom style="medium">
        <color theme="4"/>
      </bottom>
      <diagonal/>
    </border>
    <border>
      <left/>
      <right style="thin">
        <color theme="0" tint="-0.14990691854609822"/>
      </right>
      <top/>
      <bottom style="medium">
        <color theme="4"/>
      </bottom>
      <diagonal/>
    </border>
    <border>
      <left style="thin">
        <color theme="0" tint="-0.14993743705557422"/>
      </left>
      <right/>
      <top/>
      <bottom style="medium">
        <color theme="4"/>
      </bottom>
      <diagonal/>
    </border>
    <border>
      <left style="medium">
        <color theme="4"/>
      </left>
      <right/>
      <top style="medium">
        <color theme="4"/>
      </top>
      <bottom style="thin">
        <color theme="0" tint="-0.14990691854609822"/>
      </bottom>
      <diagonal/>
    </border>
    <border>
      <left/>
      <right style="thin">
        <color theme="0" tint="-0.14990691854609822"/>
      </right>
      <top style="medium">
        <color theme="4"/>
      </top>
      <bottom style="thin">
        <color theme="0" tint="-0.14990691854609822"/>
      </bottom>
      <diagonal/>
    </border>
    <border>
      <left style="medium">
        <color theme="4"/>
      </left>
      <right/>
      <top style="thin">
        <color theme="0" tint="-0.14990691854609822"/>
      </top>
      <bottom style="medium">
        <color theme="4"/>
      </bottom>
      <diagonal/>
    </border>
    <border>
      <left/>
      <right/>
      <top style="thin">
        <color theme="0" tint="-0.14990691854609822"/>
      </top>
      <bottom style="medium">
        <color theme="4"/>
      </bottom>
      <diagonal/>
    </border>
    <border>
      <left/>
      <right style="thin">
        <color theme="0" tint="-0.14990691854609822"/>
      </right>
      <top style="thin">
        <color theme="0" tint="-0.14990691854609822"/>
      </top>
      <bottom style="medium">
        <color theme="4"/>
      </bottom>
      <diagonal/>
    </border>
    <border>
      <left/>
      <right/>
      <top style="medium">
        <color theme="4"/>
      </top>
      <bottom style="thin">
        <color theme="0" tint="-0.14993743705557422"/>
      </bottom>
      <diagonal/>
    </border>
    <border>
      <left/>
      <right style="medium">
        <color theme="4"/>
      </right>
      <top/>
      <bottom style="medium">
        <color theme="4"/>
      </bottom>
      <diagonal/>
    </border>
    <border>
      <left/>
      <right/>
      <top style="medium">
        <color theme="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4"/>
      </left>
      <right/>
      <top style="medium">
        <color theme="0"/>
      </top>
      <bottom/>
      <diagonal/>
    </border>
    <border>
      <left/>
      <right style="medium">
        <color theme="4"/>
      </right>
      <top style="medium">
        <color theme="0"/>
      </top>
      <bottom/>
      <diagonal/>
    </border>
    <border>
      <left style="medium">
        <color theme="4"/>
      </left>
      <right/>
      <top/>
      <bottom style="medium">
        <color theme="0"/>
      </bottom>
      <diagonal/>
    </border>
    <border>
      <left/>
      <right style="medium">
        <color theme="4"/>
      </right>
      <top/>
      <bottom style="medium">
        <color theme="0"/>
      </bottom>
      <diagonal/>
    </border>
    <border>
      <left/>
      <right/>
      <top style="thin">
        <color theme="0" tint="-0.14990691854609822"/>
      </top>
      <bottom style="thin">
        <color theme="0" tint="-0.1498764000366222"/>
      </bottom>
      <diagonal/>
    </border>
    <border>
      <left style="medium">
        <color theme="4"/>
      </left>
      <right style="thin">
        <color theme="0" tint="-0.14990691854609822"/>
      </right>
      <top style="medium">
        <color theme="4"/>
      </top>
      <bottom style="medium">
        <color theme="4"/>
      </bottom>
      <diagonal/>
    </border>
    <border>
      <left style="thin">
        <color theme="0" tint="-0.14996795556505021"/>
      </left>
      <right style="thin">
        <color theme="0" tint="-0.14996795556505021"/>
      </right>
      <top/>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theme="3"/>
      </left>
      <right/>
      <top style="medium">
        <color theme="3"/>
      </top>
      <bottom style="thin">
        <color theme="0" tint="-0.14996795556505021"/>
      </bottom>
      <diagonal/>
    </border>
    <border>
      <left/>
      <right/>
      <top style="medium">
        <color theme="3"/>
      </top>
      <bottom style="thin">
        <color theme="0" tint="-0.14996795556505021"/>
      </bottom>
      <diagonal/>
    </border>
    <border>
      <left/>
      <right style="medium">
        <color theme="3"/>
      </right>
      <top style="medium">
        <color theme="3"/>
      </top>
      <bottom style="thin">
        <color theme="0" tint="-0.14996795556505021"/>
      </bottom>
      <diagonal/>
    </border>
    <border>
      <left style="medium">
        <color theme="4"/>
      </left>
      <right style="thin">
        <color theme="0" tint="-0.14996795556505021"/>
      </right>
      <top style="medium">
        <color theme="4"/>
      </top>
      <bottom style="thin">
        <color theme="0" tint="-0.14993743705557422"/>
      </bottom>
      <diagonal/>
    </border>
    <border>
      <left style="thin">
        <color theme="0" tint="-0.14996795556505021"/>
      </left>
      <right style="thin">
        <color theme="0" tint="-0.14996795556505021"/>
      </right>
      <top style="medium">
        <color theme="4"/>
      </top>
      <bottom style="thin">
        <color theme="0" tint="-0.14993743705557422"/>
      </bottom>
      <diagonal/>
    </border>
    <border>
      <left/>
      <right style="medium">
        <color theme="4"/>
      </right>
      <top style="medium">
        <color theme="4"/>
      </top>
      <bottom style="thin">
        <color theme="0" tint="-0.14993743705557422"/>
      </bottom>
      <diagonal/>
    </border>
    <border>
      <left style="medium">
        <color theme="4"/>
      </left>
      <right/>
      <top style="medium">
        <color theme="4"/>
      </top>
      <bottom style="thin">
        <color theme="0" tint="-0.14993743705557422"/>
      </bottom>
      <diagonal/>
    </border>
    <border>
      <left/>
      <right style="thin">
        <color theme="0" tint="-0.14993743705557422"/>
      </right>
      <top/>
      <bottom style="medium">
        <color theme="4"/>
      </bottom>
      <diagonal/>
    </border>
    <border>
      <left style="medium">
        <color theme="4"/>
      </left>
      <right style="thin">
        <color theme="0" tint="-0.14996795556505021"/>
      </right>
      <top style="medium">
        <color theme="4"/>
      </top>
      <bottom style="thin">
        <color theme="0" tint="-0.14996795556505021"/>
      </bottom>
      <diagonal/>
    </border>
    <border>
      <left style="thin">
        <color theme="0" tint="-0.14996795556505021"/>
      </left>
      <right style="thin">
        <color theme="0" tint="-0.14993743705557422"/>
      </right>
      <top style="medium">
        <color theme="4"/>
      </top>
      <bottom style="thin">
        <color theme="0" tint="-0.14996795556505021"/>
      </bottom>
      <diagonal/>
    </border>
    <border>
      <left style="medium">
        <color theme="4"/>
      </left>
      <right/>
      <top style="thin">
        <color theme="0" tint="-0.14996795556505021"/>
      </top>
      <bottom style="medium">
        <color theme="4"/>
      </bottom>
      <diagonal/>
    </border>
    <border>
      <left/>
      <right style="thin">
        <color theme="0" tint="-0.14993743705557422"/>
      </right>
      <top style="thin">
        <color theme="0" tint="-0.14996795556505021"/>
      </top>
      <bottom style="medium">
        <color theme="4"/>
      </bottom>
      <diagonal/>
    </border>
    <border>
      <left style="thin">
        <color theme="0" tint="-0.14996795556505021"/>
      </left>
      <right/>
      <top style="thin">
        <color theme="0" tint="-0.14996795556505021"/>
      </top>
      <bottom/>
      <diagonal/>
    </border>
    <border>
      <left style="thin">
        <color theme="0" tint="-0.14996795556505021"/>
      </left>
      <right/>
      <top/>
      <bottom/>
      <diagonal/>
    </border>
    <border>
      <left style="thin">
        <color theme="0" tint="-0.14996795556505021"/>
      </left>
      <right style="medium">
        <color theme="4"/>
      </right>
      <top style="thin">
        <color theme="0" tint="-0.14993743705557422"/>
      </top>
      <bottom style="medium">
        <color theme="4"/>
      </bottom>
      <diagonal/>
    </border>
    <border>
      <left style="thin">
        <color theme="0" tint="-0.14996795556505021"/>
      </left>
      <right style="medium">
        <color theme="4"/>
      </right>
      <top style="medium">
        <color theme="4"/>
      </top>
      <bottom style="thin">
        <color theme="0" tint="-0.14996795556505021"/>
      </bottom>
      <diagonal/>
    </border>
    <border>
      <left style="thin">
        <color theme="0" tint="-0.14993743705557422"/>
      </left>
      <right/>
      <top style="medium">
        <color theme="4"/>
      </top>
      <bottom style="thin">
        <color theme="0" tint="-0.14996795556505021"/>
      </bottom>
      <diagonal/>
    </border>
    <border>
      <left style="thin">
        <color theme="0" tint="-0.14993743705557422"/>
      </left>
      <right style="thin">
        <color theme="0" tint="-0.14993743705557422"/>
      </right>
      <top style="thin">
        <color theme="0" tint="-0.14993743705557422"/>
      </top>
      <bottom style="medium">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56"/>
      </left>
      <right style="medium">
        <color indexed="56"/>
      </right>
      <top style="medium">
        <color indexed="56"/>
      </top>
      <bottom style="medium">
        <color indexed="56"/>
      </bottom>
      <diagonal/>
    </border>
    <border>
      <left style="medium">
        <color indexed="56"/>
      </left>
      <right style="thin">
        <color theme="4"/>
      </right>
      <top style="medium">
        <color indexed="56"/>
      </top>
      <bottom style="thin">
        <color theme="4"/>
      </bottom>
      <diagonal/>
    </border>
    <border>
      <left style="thin">
        <color theme="4"/>
      </left>
      <right style="thin">
        <color theme="4"/>
      </right>
      <top style="medium">
        <color indexed="56"/>
      </top>
      <bottom style="thin">
        <color theme="4"/>
      </bottom>
      <diagonal/>
    </border>
    <border>
      <left style="thin">
        <color theme="4"/>
      </left>
      <right style="medium">
        <color indexed="56"/>
      </right>
      <top style="medium">
        <color indexed="56"/>
      </top>
      <bottom style="thin">
        <color theme="4"/>
      </bottom>
      <diagonal/>
    </border>
    <border>
      <left style="medium">
        <color indexed="56"/>
      </left>
      <right style="thin">
        <color theme="4"/>
      </right>
      <top style="thin">
        <color theme="4"/>
      </top>
      <bottom style="thin">
        <color theme="4"/>
      </bottom>
      <diagonal/>
    </border>
    <border>
      <left style="thin">
        <color theme="4"/>
      </left>
      <right style="medium">
        <color indexed="56"/>
      </right>
      <top style="thin">
        <color theme="4"/>
      </top>
      <bottom style="thin">
        <color theme="4"/>
      </bottom>
      <diagonal/>
    </border>
    <border>
      <left style="medium">
        <color indexed="56"/>
      </left>
      <right style="thin">
        <color theme="4"/>
      </right>
      <top style="thin">
        <color theme="4"/>
      </top>
      <bottom style="medium">
        <color indexed="56"/>
      </bottom>
      <diagonal/>
    </border>
    <border>
      <left style="thin">
        <color theme="4"/>
      </left>
      <right style="thin">
        <color theme="4"/>
      </right>
      <top style="thin">
        <color theme="4"/>
      </top>
      <bottom style="medium">
        <color indexed="56"/>
      </bottom>
      <diagonal/>
    </border>
    <border>
      <left style="thin">
        <color theme="4"/>
      </left>
      <right style="medium">
        <color indexed="56"/>
      </right>
      <top style="thin">
        <color theme="4"/>
      </top>
      <bottom style="medium">
        <color indexed="56"/>
      </bottom>
      <diagonal/>
    </border>
    <border>
      <left style="thin">
        <color theme="0" tint="-0.14990691854609822"/>
      </left>
      <right style="thin">
        <color theme="0" tint="-0.14990691854609822"/>
      </right>
      <top style="medium">
        <color theme="4"/>
      </top>
      <bottom style="thin">
        <color theme="0" tint="-0.14993743705557422"/>
      </bottom>
      <diagonal/>
    </border>
    <border>
      <left style="thin">
        <color theme="0" tint="-0.14996795556505021"/>
      </left>
      <right/>
      <top style="medium">
        <color theme="4"/>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s>
  <cellStyleXfs count="62">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8" fillId="0" borderId="0"/>
    <xf numFmtId="0" fontId="18" fillId="0" borderId="0"/>
    <xf numFmtId="0" fontId="18" fillId="0" borderId="0"/>
    <xf numFmtId="9" fontId="1" fillId="0" borderId="0" applyFont="0" applyFill="0" applyBorder="0" applyAlignment="0" applyProtection="0"/>
    <xf numFmtId="0" fontId="1"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9" fillId="0" borderId="0" applyNumberFormat="0" applyFill="0" applyBorder="0" applyAlignment="0" applyProtection="0">
      <alignment vertical="top"/>
      <protection locked="0"/>
    </xf>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8" fillId="0" borderId="0"/>
    <xf numFmtId="0" fontId="20" fillId="0" borderId="0"/>
    <xf numFmtId="0" fontId="18" fillId="0" borderId="0"/>
    <xf numFmtId="43" fontId="1" fillId="0" borderId="0" applyFont="0" applyFill="0" applyBorder="0" applyAlignment="0" applyProtection="0"/>
    <xf numFmtId="0" fontId="67" fillId="0" borderId="0"/>
    <xf numFmtId="0" fontId="68" fillId="0" borderId="0"/>
  </cellStyleXfs>
  <cellXfs count="358">
    <xf numFmtId="0" fontId="0" fillId="0" borderId="0" xfId="0"/>
    <xf numFmtId="0" fontId="0" fillId="0" borderId="0" xfId="0"/>
    <xf numFmtId="0" fontId="25" fillId="0" borderId="47" xfId="0" applyFont="1" applyFill="1" applyBorder="1" applyAlignment="1">
      <alignment vertical="center"/>
    </xf>
    <xf numFmtId="3" fontId="21" fillId="36" borderId="37" xfId="0" applyNumberFormat="1" applyFont="1" applyFill="1" applyBorder="1" applyAlignment="1">
      <alignment horizontal="left" vertical="center"/>
    </xf>
    <xf numFmtId="3" fontId="21" fillId="36" borderId="39" xfId="0" applyNumberFormat="1" applyFont="1" applyFill="1" applyBorder="1" applyAlignment="1">
      <alignment horizontal="left" vertical="center"/>
    </xf>
    <xf numFmtId="165" fontId="24" fillId="36" borderId="40" xfId="2" applyNumberFormat="1" applyFont="1" applyFill="1" applyBorder="1" applyAlignment="1">
      <alignment horizontal="center" vertical="center"/>
    </xf>
    <xf numFmtId="165" fontId="24" fillId="36" borderId="41" xfId="2" applyNumberFormat="1" applyFont="1" applyFill="1" applyBorder="1" applyAlignment="1">
      <alignment horizontal="center" vertical="center"/>
    </xf>
    <xf numFmtId="3" fontId="24" fillId="36" borderId="38" xfId="2" applyNumberFormat="1" applyFont="1" applyFill="1" applyBorder="1" applyAlignment="1">
      <alignment horizontal="center" vertical="center"/>
    </xf>
    <xf numFmtId="3" fontId="24" fillId="36" borderId="15" xfId="2" applyNumberFormat="1" applyFont="1" applyFill="1" applyBorder="1" applyAlignment="1">
      <alignment horizontal="center" vertical="center"/>
    </xf>
    <xf numFmtId="3" fontId="21" fillId="36" borderId="48" xfId="0" applyNumberFormat="1" applyFont="1" applyFill="1" applyBorder="1" applyAlignment="1">
      <alignment horizontal="left" vertical="center"/>
    </xf>
    <xf numFmtId="165" fontId="24" fillId="36" borderId="49" xfId="2" applyNumberFormat="1" applyFont="1" applyFill="1" applyBorder="1" applyAlignment="1">
      <alignment horizontal="center" vertical="center"/>
    </xf>
    <xf numFmtId="165" fontId="24" fillId="36" borderId="50" xfId="2" applyNumberFormat="1" applyFont="1" applyFill="1" applyBorder="1" applyAlignment="1">
      <alignment horizontal="center" vertical="center"/>
    </xf>
    <xf numFmtId="0" fontId="0" fillId="0" borderId="0" xfId="0"/>
    <xf numFmtId="0" fontId="0" fillId="0" borderId="0" xfId="0" applyFill="1"/>
    <xf numFmtId="0" fontId="23" fillId="0" borderId="0" xfId="0" applyFont="1" applyFill="1" applyBorder="1" applyAlignment="1">
      <alignment horizontal="center"/>
    </xf>
    <xf numFmtId="0" fontId="23" fillId="35" borderId="0" xfId="0" applyFont="1" applyFill="1" applyBorder="1" applyAlignment="1">
      <alignment horizontal="center"/>
    </xf>
    <xf numFmtId="0" fontId="28" fillId="33" borderId="28" xfId="0" applyFont="1" applyFill="1" applyBorder="1" applyAlignment="1">
      <alignment horizontal="center" vertical="center"/>
    </xf>
    <xf numFmtId="0" fontId="28" fillId="33" borderId="29" xfId="0" applyFont="1" applyFill="1" applyBorder="1" applyAlignment="1">
      <alignment horizontal="center" vertical="center"/>
    </xf>
    <xf numFmtId="0" fontId="28" fillId="33" borderId="30" xfId="0" applyFont="1" applyFill="1" applyBorder="1" applyAlignment="1">
      <alignment horizontal="center" vertical="center"/>
    </xf>
    <xf numFmtId="167" fontId="26" fillId="0" borderId="0" xfId="0" applyNumberFormat="1" applyFont="1"/>
    <xf numFmtId="43" fontId="0" fillId="0" borderId="0" xfId="1" applyFont="1" applyFill="1"/>
    <xf numFmtId="166" fontId="0" fillId="0" borderId="0" xfId="1" applyNumberFormat="1" applyFont="1" applyFill="1"/>
    <xf numFmtId="0" fontId="31" fillId="0" borderId="0" xfId="0" applyFont="1"/>
    <xf numFmtId="0" fontId="28" fillId="33" borderId="10" xfId="0" applyFont="1" applyFill="1" applyBorder="1" applyAlignment="1">
      <alignment horizontal="center" vertical="center" wrapText="1"/>
    </xf>
    <xf numFmtId="0" fontId="28" fillId="33" borderId="11" xfId="0" applyFont="1" applyFill="1" applyBorder="1" applyAlignment="1">
      <alignment horizontal="center" vertical="center"/>
    </xf>
    <xf numFmtId="0" fontId="28" fillId="33" borderId="14" xfId="0" applyFont="1" applyFill="1" applyBorder="1" applyAlignment="1">
      <alignment horizontal="center" vertical="center"/>
    </xf>
    <xf numFmtId="0" fontId="28" fillId="33" borderId="13" xfId="0" applyFont="1" applyFill="1" applyBorder="1" applyAlignment="1">
      <alignment horizontal="center" vertical="center"/>
    </xf>
    <xf numFmtId="0" fontId="28" fillId="33" borderId="12" xfId="0" applyFont="1" applyFill="1" applyBorder="1" applyAlignment="1">
      <alignment horizontal="center" vertical="center"/>
    </xf>
    <xf numFmtId="0" fontId="28" fillId="33" borderId="11" xfId="0" applyFont="1" applyFill="1" applyBorder="1" applyAlignment="1">
      <alignment horizontal="center" vertical="center" wrapText="1"/>
    </xf>
    <xf numFmtId="0" fontId="0" fillId="0" borderId="0" xfId="0"/>
    <xf numFmtId="3" fontId="24" fillId="36" borderId="38" xfId="2" applyNumberFormat="1" applyFont="1" applyFill="1" applyBorder="1" applyAlignment="1">
      <alignment horizontal="center" vertical="center"/>
    </xf>
    <xf numFmtId="3" fontId="24" fillId="36" borderId="15" xfId="2" applyNumberFormat="1" applyFont="1" applyFill="1" applyBorder="1" applyAlignment="1">
      <alignment horizontal="center" vertical="center"/>
    </xf>
    <xf numFmtId="0" fontId="0" fillId="0" borderId="56" xfId="0" applyBorder="1"/>
    <xf numFmtId="0" fontId="0" fillId="0" borderId="57" xfId="0" applyBorder="1"/>
    <xf numFmtId="0" fontId="0" fillId="0" borderId="58" xfId="0" applyBorder="1"/>
    <xf numFmtId="0" fontId="0" fillId="0" borderId="59" xfId="0" applyBorder="1"/>
    <xf numFmtId="0" fontId="0" fillId="0" borderId="58" xfId="0" applyFill="1" applyBorder="1"/>
    <xf numFmtId="0" fontId="22" fillId="0" borderId="0" xfId="0" applyFont="1" applyFill="1" applyBorder="1" applyAlignment="1">
      <alignment horizontal="center"/>
    </xf>
    <xf numFmtId="0" fontId="0" fillId="0" borderId="59" xfId="0" applyFill="1" applyBorder="1"/>
    <xf numFmtId="0" fontId="35" fillId="0" borderId="0" xfId="0" applyFont="1" applyBorder="1"/>
    <xf numFmtId="0" fontId="0" fillId="0" borderId="0" xfId="0" applyBorder="1"/>
    <xf numFmtId="3" fontId="0" fillId="0" borderId="0" xfId="0" applyNumberFormat="1"/>
    <xf numFmtId="0" fontId="37" fillId="0" borderId="0" xfId="0" applyFont="1"/>
    <xf numFmtId="0" fontId="28" fillId="33" borderId="68" xfId="0" applyFont="1" applyFill="1" applyBorder="1" applyAlignment="1">
      <alignment horizontal="center" vertical="center"/>
    </xf>
    <xf numFmtId="0" fontId="28" fillId="33" borderId="69" xfId="0" applyFont="1" applyFill="1" applyBorder="1" applyAlignment="1">
      <alignment horizontal="center" vertical="center"/>
    </xf>
    <xf numFmtId="0" fontId="28" fillId="33" borderId="70" xfId="0" applyFont="1" applyFill="1" applyBorder="1" applyAlignment="1">
      <alignment horizontal="center" vertical="center" wrapText="1"/>
    </xf>
    <xf numFmtId="0" fontId="28" fillId="33" borderId="71" xfId="0" applyFont="1" applyFill="1" applyBorder="1" applyAlignment="1">
      <alignment horizontal="center" vertical="center" wrapText="1"/>
    </xf>
    <xf numFmtId="3" fontId="24" fillId="36" borderId="72" xfId="0" applyNumberFormat="1" applyFont="1" applyFill="1" applyBorder="1" applyAlignment="1">
      <alignment horizontal="center" vertical="center"/>
    </xf>
    <xf numFmtId="165" fontId="24" fillId="36" borderId="76" xfId="2" applyNumberFormat="1" applyFont="1" applyFill="1" applyBorder="1" applyAlignment="1">
      <alignment horizontal="center" vertical="center"/>
    </xf>
    <xf numFmtId="165" fontId="24" fillId="36" borderId="81" xfId="2" applyNumberFormat="1" applyFont="1" applyFill="1" applyBorder="1" applyAlignment="1">
      <alignment horizontal="center" vertical="center"/>
    </xf>
    <xf numFmtId="165" fontId="24" fillId="36" borderId="87" xfId="2" applyNumberFormat="1" applyFont="1" applyFill="1" applyBorder="1" applyAlignment="1">
      <alignment horizontal="center" vertical="center"/>
    </xf>
    <xf numFmtId="0" fontId="24" fillId="36" borderId="89" xfId="0" applyFont="1" applyFill="1" applyBorder="1" applyAlignment="1">
      <alignment horizontal="center" vertical="center"/>
    </xf>
    <xf numFmtId="165" fontId="24" fillId="36" borderId="89" xfId="2" applyNumberFormat="1" applyFont="1" applyFill="1" applyBorder="1" applyAlignment="1">
      <alignment horizontal="center" vertical="center"/>
    </xf>
    <xf numFmtId="0" fontId="24" fillId="36" borderId="0" xfId="0" applyFont="1" applyFill="1" applyBorder="1" applyAlignment="1">
      <alignment horizontal="center" vertical="center"/>
    </xf>
    <xf numFmtId="165" fontId="24" fillId="36" borderId="0" xfId="2" applyNumberFormat="1" applyFont="1" applyFill="1" applyBorder="1" applyAlignment="1">
      <alignment horizontal="center" vertical="center"/>
    </xf>
    <xf numFmtId="0" fontId="14" fillId="0" borderId="0" xfId="0" applyFont="1"/>
    <xf numFmtId="3" fontId="39" fillId="36" borderId="87" xfId="0" applyNumberFormat="1" applyFont="1" applyFill="1" applyBorder="1" applyAlignment="1">
      <alignment horizontal="center"/>
    </xf>
    <xf numFmtId="0" fontId="0" fillId="0" borderId="80" xfId="0" applyBorder="1"/>
    <xf numFmtId="0" fontId="0" fillId="0" borderId="81" xfId="0" applyBorder="1" applyAlignment="1">
      <alignment horizontal="centerContinuous"/>
    </xf>
    <xf numFmtId="3" fontId="0" fillId="0" borderId="81" xfId="0" applyNumberFormat="1" applyBorder="1" applyAlignment="1">
      <alignment horizontal="center"/>
    </xf>
    <xf numFmtId="165" fontId="0" fillId="0" borderId="81" xfId="2" applyNumberFormat="1" applyFont="1" applyBorder="1" applyAlignment="1">
      <alignment horizontal="center"/>
    </xf>
    <xf numFmtId="9" fontId="0" fillId="0" borderId="81" xfId="2" applyFont="1" applyBorder="1" applyAlignment="1">
      <alignment horizontal="center"/>
    </xf>
    <xf numFmtId="0" fontId="0" fillId="0" borderId="90" xfId="0" applyBorder="1"/>
    <xf numFmtId="0" fontId="0" fillId="0" borderId="0" xfId="0" applyBorder="1" applyAlignment="1">
      <alignment horizontal="centerContinuous"/>
    </xf>
    <xf numFmtId="3" fontId="0" fillId="0" borderId="0" xfId="0" applyNumberFormat="1" applyBorder="1" applyAlignment="1">
      <alignment horizontal="center"/>
    </xf>
    <xf numFmtId="1" fontId="0" fillId="0" borderId="0" xfId="0" applyNumberFormat="1" applyBorder="1" applyAlignment="1">
      <alignment horizontal="center"/>
    </xf>
    <xf numFmtId="165" fontId="0" fillId="0" borderId="0" xfId="2" applyNumberFormat="1" applyFont="1" applyBorder="1" applyAlignment="1">
      <alignment horizontal="center"/>
    </xf>
    <xf numFmtId="9" fontId="0" fillId="0" borderId="0" xfId="2" applyFont="1" applyBorder="1" applyAlignment="1">
      <alignment horizontal="center"/>
    </xf>
    <xf numFmtId="0" fontId="0" fillId="0" borderId="91" xfId="0" applyBorder="1" applyAlignment="1">
      <alignment horizontal="centerContinuous"/>
    </xf>
    <xf numFmtId="3" fontId="0" fillId="0" borderId="91" xfId="0" applyNumberFormat="1" applyBorder="1" applyAlignment="1">
      <alignment horizontal="center"/>
    </xf>
    <xf numFmtId="1" fontId="0" fillId="0" borderId="91" xfId="0" applyNumberFormat="1" applyBorder="1" applyAlignment="1">
      <alignment horizontal="center"/>
    </xf>
    <xf numFmtId="165" fontId="0" fillId="0" borderId="91" xfId="2" applyNumberFormat="1" applyFont="1" applyBorder="1" applyAlignment="1">
      <alignment horizontal="center"/>
    </xf>
    <xf numFmtId="9" fontId="0" fillId="0" borderId="91" xfId="2" applyFont="1" applyBorder="1" applyAlignment="1">
      <alignment horizontal="center"/>
    </xf>
    <xf numFmtId="0" fontId="30" fillId="0" borderId="0" xfId="0" applyFont="1" applyFill="1" applyBorder="1" applyAlignment="1">
      <alignment horizontal="center"/>
    </xf>
    <xf numFmtId="0" fontId="40" fillId="38" borderId="92" xfId="0" applyFont="1" applyFill="1" applyBorder="1" applyAlignment="1">
      <alignment horizontal="left"/>
    </xf>
    <xf numFmtId="0" fontId="0" fillId="0" borderId="0" xfId="0" applyNumberFormat="1" applyBorder="1"/>
    <xf numFmtId="165" fontId="0" fillId="0" borderId="0" xfId="0" applyNumberFormat="1"/>
    <xf numFmtId="165" fontId="24" fillId="36" borderId="89" xfId="0" applyNumberFormat="1" applyFont="1" applyFill="1" applyBorder="1" applyAlignment="1">
      <alignment horizontal="center" vertical="center"/>
    </xf>
    <xf numFmtId="0" fontId="43" fillId="0" borderId="0" xfId="0" applyFont="1" applyBorder="1"/>
    <xf numFmtId="0" fontId="0" fillId="0" borderId="81" xfId="0" applyNumberFormat="1" applyBorder="1"/>
    <xf numFmtId="0" fontId="0" fillId="0" borderId="81" xfId="0" applyBorder="1"/>
    <xf numFmtId="0" fontId="0" fillId="0" borderId="91" xfId="0" applyNumberFormat="1" applyBorder="1"/>
    <xf numFmtId="0" fontId="0" fillId="0" borderId="91" xfId="0" applyBorder="1"/>
    <xf numFmtId="0" fontId="40" fillId="38" borderId="92" xfId="0" applyFont="1" applyFill="1" applyBorder="1" applyAlignment="1">
      <alignment horizontal="left" vertical="center"/>
    </xf>
    <xf numFmtId="0" fontId="36" fillId="0" borderId="0" xfId="0" applyFont="1" applyBorder="1" applyAlignment="1">
      <alignment vertical="center"/>
    </xf>
    <xf numFmtId="165" fontId="24" fillId="36" borderId="105" xfId="2" applyNumberFormat="1" applyFont="1" applyFill="1" applyBorder="1" applyAlignment="1">
      <alignment horizontal="center" vertical="center"/>
    </xf>
    <xf numFmtId="10" fontId="24" fillId="36" borderId="89" xfId="0" applyNumberFormat="1" applyFont="1" applyFill="1" applyBorder="1" applyAlignment="1">
      <alignment horizontal="center" vertical="center"/>
    </xf>
    <xf numFmtId="0" fontId="45" fillId="0" borderId="81" xfId="0" applyFont="1" applyBorder="1"/>
    <xf numFmtId="9" fontId="0" fillId="0" borderId="0" xfId="0" applyNumberFormat="1"/>
    <xf numFmtId="0" fontId="46" fillId="0" borderId="0" xfId="0" applyFont="1" applyAlignment="1">
      <alignment horizontal="center"/>
    </xf>
    <xf numFmtId="0" fontId="46" fillId="0" borderId="0" xfId="0" applyFont="1"/>
    <xf numFmtId="0" fontId="28" fillId="33" borderId="106" xfId="0" applyFont="1" applyFill="1" applyBorder="1" applyAlignment="1">
      <alignment horizontal="center" vertical="center"/>
    </xf>
    <xf numFmtId="0" fontId="0" fillId="0" borderId="0" xfId="0" applyProtection="1"/>
    <xf numFmtId="0" fontId="28" fillId="33" borderId="107" xfId="0" applyFont="1" applyFill="1" applyBorder="1" applyAlignment="1" applyProtection="1">
      <alignment horizontal="center" vertical="center" wrapText="1"/>
    </xf>
    <xf numFmtId="0" fontId="28" fillId="33" borderId="66" xfId="0" applyFont="1" applyFill="1" applyBorder="1" applyAlignment="1" applyProtection="1">
      <alignment horizontal="center" vertical="center" wrapText="1"/>
    </xf>
    <xf numFmtId="167" fontId="24" fillId="0" borderId="108" xfId="1" applyNumberFormat="1" applyFont="1" applyBorder="1" applyAlignment="1">
      <alignment horizontal="center" vertical="center"/>
    </xf>
    <xf numFmtId="167" fontId="24" fillId="0" borderId="109" xfId="1" applyNumberFormat="1" applyFont="1" applyBorder="1" applyAlignment="1">
      <alignment horizontal="center" vertical="center"/>
    </xf>
    <xf numFmtId="0" fontId="47" fillId="0" borderId="0" xfId="0" applyFont="1"/>
    <xf numFmtId="0" fontId="0" fillId="0" borderId="0" xfId="0" applyFill="1" applyBorder="1"/>
    <xf numFmtId="0" fontId="23" fillId="33" borderId="25" xfId="0" applyFont="1" applyFill="1" applyBorder="1" applyAlignment="1">
      <alignment horizontal="center" vertical="center"/>
    </xf>
    <xf numFmtId="0" fontId="23" fillId="33" borderId="122" xfId="0" applyFont="1" applyFill="1" applyBorder="1" applyAlignment="1">
      <alignment horizontal="center" vertical="center"/>
    </xf>
    <xf numFmtId="0" fontId="23" fillId="33" borderId="124" xfId="0" applyFont="1" applyFill="1" applyBorder="1" applyAlignment="1">
      <alignment horizontal="center" vertical="center"/>
    </xf>
    <xf numFmtId="3" fontId="48" fillId="36" borderId="49" xfId="2" applyNumberFormat="1" applyFont="1" applyFill="1" applyBorder="1" applyAlignment="1">
      <alignment horizontal="center" vertical="center"/>
    </xf>
    <xf numFmtId="3" fontId="48" fillId="36" borderId="126" xfId="2" applyNumberFormat="1" applyFont="1" applyFill="1" applyBorder="1" applyAlignment="1">
      <alignment horizontal="center" vertical="center"/>
    </xf>
    <xf numFmtId="3" fontId="48" fillId="36" borderId="125" xfId="2" applyNumberFormat="1" applyFont="1" applyFill="1" applyBorder="1" applyAlignment="1">
      <alignment horizontal="center" vertical="center"/>
    </xf>
    <xf numFmtId="165" fontId="48" fillId="36" borderId="127" xfId="2" applyNumberFormat="1" applyFont="1" applyFill="1" applyBorder="1" applyAlignment="1">
      <alignment horizontal="center" vertical="center"/>
    </xf>
    <xf numFmtId="165" fontId="48" fillId="36" borderId="124" xfId="2" applyNumberFormat="1" applyFont="1" applyFill="1" applyBorder="1" applyAlignment="1">
      <alignment horizontal="center" vertical="center"/>
    </xf>
    <xf numFmtId="0" fontId="0" fillId="0" borderId="0" xfId="0" applyFont="1"/>
    <xf numFmtId="0" fontId="49" fillId="40" borderId="0" xfId="0" applyFont="1" applyFill="1"/>
    <xf numFmtId="0" fontId="50" fillId="40" borderId="0" xfId="0" applyFont="1" applyFill="1"/>
    <xf numFmtId="0" fontId="51" fillId="0" borderId="128" xfId="0" applyFont="1" applyFill="1" applyBorder="1"/>
    <xf numFmtId="0" fontId="26" fillId="0" borderId="128" xfId="0" applyFont="1" applyBorder="1" applyAlignment="1">
      <alignment horizontal="left"/>
    </xf>
    <xf numFmtId="0" fontId="26" fillId="0" borderId="0" xfId="0" applyFont="1"/>
    <xf numFmtId="0" fontId="51" fillId="0" borderId="0" xfId="0" applyFont="1" applyFill="1" applyBorder="1"/>
    <xf numFmtId="0" fontId="26" fillId="0" borderId="0" xfId="0" applyFont="1" applyAlignment="1">
      <alignment horizontal="left"/>
    </xf>
    <xf numFmtId="0" fontId="51" fillId="0" borderId="129" xfId="0" applyFont="1" applyFill="1" applyBorder="1"/>
    <xf numFmtId="0" fontId="26" fillId="0" borderId="130" xfId="0" applyFont="1" applyBorder="1"/>
    <xf numFmtId="0" fontId="26" fillId="0" borderId="131" xfId="0" applyFont="1" applyBorder="1"/>
    <xf numFmtId="0" fontId="26" fillId="0" borderId="132" xfId="0" applyFont="1" applyBorder="1"/>
    <xf numFmtId="0" fontId="26" fillId="0" borderId="0" xfId="0" applyFont="1" applyBorder="1"/>
    <xf numFmtId="0" fontId="26" fillId="0" borderId="133" xfId="0" applyFont="1" applyBorder="1"/>
    <xf numFmtId="0" fontId="0" fillId="0" borderId="0" xfId="0" applyFont="1" applyFill="1" applyBorder="1" applyAlignment="1">
      <alignment horizontal="left"/>
    </xf>
    <xf numFmtId="0" fontId="26" fillId="0" borderId="0" xfId="0" applyFont="1" applyFill="1" applyBorder="1" applyAlignment="1">
      <alignment horizontal="left"/>
    </xf>
    <xf numFmtId="0" fontId="51" fillId="0" borderId="132" xfId="0" applyFont="1" applyBorder="1"/>
    <xf numFmtId="0" fontId="26" fillId="0" borderId="134" xfId="0" applyFont="1" applyBorder="1"/>
    <xf numFmtId="0" fontId="26" fillId="0" borderId="135" xfId="0" applyFont="1" applyBorder="1"/>
    <xf numFmtId="0" fontId="26" fillId="0" borderId="136" xfId="0" applyFont="1" applyBorder="1"/>
    <xf numFmtId="0" fontId="0" fillId="0" borderId="0" xfId="0" applyFont="1" applyFill="1"/>
    <xf numFmtId="0" fontId="0" fillId="0" borderId="0" xfId="0" applyFont="1" applyFill="1" applyBorder="1"/>
    <xf numFmtId="0" fontId="0" fillId="0" borderId="0" xfId="0" applyFont="1" applyBorder="1"/>
    <xf numFmtId="0" fontId="52" fillId="0" borderId="0" xfId="56" applyFont="1" applyFill="1" applyAlignment="1">
      <alignment horizontal="left"/>
    </xf>
    <xf numFmtId="0" fontId="54" fillId="0" borderId="81" xfId="57" applyFont="1" applyFill="1" applyBorder="1" applyAlignment="1">
      <alignment vertical="top"/>
    </xf>
    <xf numFmtId="0" fontId="55" fillId="41" borderId="81" xfId="57" applyFont="1" applyFill="1" applyBorder="1" applyAlignment="1">
      <alignment vertical="top"/>
    </xf>
    <xf numFmtId="0" fontId="56" fillId="39" borderId="0" xfId="0" applyFont="1" applyFill="1" applyBorder="1"/>
    <xf numFmtId="0" fontId="57" fillId="39" borderId="0" xfId="0" applyFont="1" applyFill="1" applyBorder="1"/>
    <xf numFmtId="0" fontId="26" fillId="0" borderId="0" xfId="0" applyFont="1" applyFill="1"/>
    <xf numFmtId="0" fontId="26" fillId="0" borderId="0" xfId="0" quotePrefix="1" applyFont="1" applyFill="1"/>
    <xf numFmtId="0" fontId="58" fillId="0" borderId="0" xfId="0" applyFont="1" applyFill="1" applyBorder="1"/>
    <xf numFmtId="0" fontId="26" fillId="0" borderId="0" xfId="0" quotePrefix="1" applyFont="1"/>
    <xf numFmtId="0" fontId="58" fillId="0" borderId="0" xfId="0" quotePrefix="1" applyFont="1"/>
    <xf numFmtId="0" fontId="21" fillId="0" borderId="0" xfId="0" quotePrefix="1" applyFont="1"/>
    <xf numFmtId="165" fontId="0" fillId="42" borderId="128" xfId="2" applyNumberFormat="1" applyFont="1" applyFill="1" applyBorder="1"/>
    <xf numFmtId="0" fontId="26" fillId="0" borderId="0" xfId="0" applyFont="1" applyAlignment="1">
      <alignment horizontal="left" vertical="top"/>
    </xf>
    <xf numFmtId="0" fontId="60" fillId="0" borderId="0" xfId="0" quotePrefix="1" applyFont="1"/>
    <xf numFmtId="0" fontId="41" fillId="41" borderId="99" xfId="57" applyFont="1" applyFill="1" applyBorder="1" applyAlignment="1">
      <alignment vertical="top"/>
    </xf>
    <xf numFmtId="0" fontId="26" fillId="0" borderId="99" xfId="0" applyFont="1" applyBorder="1"/>
    <xf numFmtId="0" fontId="61" fillId="41" borderId="99" xfId="57" applyFont="1" applyFill="1" applyBorder="1" applyAlignment="1">
      <alignment vertical="top"/>
    </xf>
    <xf numFmtId="0" fontId="58" fillId="0" borderId="0" xfId="0" applyFont="1" applyBorder="1"/>
    <xf numFmtId="0" fontId="31" fillId="0" borderId="139" xfId="0" applyFont="1" applyBorder="1"/>
    <xf numFmtId="0" fontId="26" fillId="0" borderId="140" xfId="0" applyFont="1" applyBorder="1"/>
    <xf numFmtId="0" fontId="26" fillId="0" borderId="140" xfId="0" applyFont="1" applyBorder="1" applyAlignment="1"/>
    <xf numFmtId="0" fontId="0" fillId="0" borderId="140" xfId="0" applyFont="1" applyBorder="1"/>
    <xf numFmtId="0" fontId="26" fillId="0" borderId="0" xfId="0" applyFont="1" applyAlignment="1"/>
    <xf numFmtId="0" fontId="31" fillId="0" borderId="129" xfId="0" applyFont="1" applyBorder="1"/>
    <xf numFmtId="0" fontId="26" fillId="0" borderId="130" xfId="0" applyFont="1" applyBorder="1" applyAlignment="1"/>
    <xf numFmtId="0" fontId="0" fillId="0" borderId="130" xfId="0" applyFont="1" applyBorder="1"/>
    <xf numFmtId="0" fontId="31" fillId="0" borderId="132" xfId="0" applyFont="1" applyBorder="1"/>
    <xf numFmtId="0" fontId="26" fillId="0" borderId="0" xfId="0" applyFont="1" applyBorder="1" applyAlignment="1"/>
    <xf numFmtId="0" fontId="26" fillId="0" borderId="135" xfId="0" applyFont="1" applyBorder="1" applyAlignment="1"/>
    <xf numFmtId="0" fontId="0" fillId="0" borderId="135" xfId="0" applyFont="1" applyBorder="1"/>
    <xf numFmtId="0" fontId="26" fillId="0" borderId="0" xfId="0" quotePrefix="1" applyFont="1" applyFill="1" applyBorder="1" applyAlignment="1"/>
    <xf numFmtId="0" fontId="51" fillId="0" borderId="0" xfId="0" quotePrefix="1" applyFont="1" applyFill="1" applyBorder="1" applyAlignment="1"/>
    <xf numFmtId="0" fontId="51" fillId="0" borderId="0" xfId="0" quotePrefix="1" applyFont="1" applyBorder="1" applyAlignment="1"/>
    <xf numFmtId="0" fontId="26" fillId="0" borderId="0" xfId="0" quotePrefix="1" applyFont="1" applyBorder="1" applyAlignment="1"/>
    <xf numFmtId="0" fontId="57" fillId="0" borderId="130" xfId="0" applyFont="1" applyBorder="1"/>
    <xf numFmtId="0" fontId="24" fillId="0" borderId="132" xfId="0" applyFont="1" applyBorder="1"/>
    <xf numFmtId="0" fontId="62" fillId="0" borderId="0" xfId="0" quotePrefix="1" applyFont="1" applyBorder="1"/>
    <xf numFmtId="0" fontId="51" fillId="0" borderId="132" xfId="0" applyFont="1" applyFill="1" applyBorder="1"/>
    <xf numFmtId="0" fontId="63" fillId="0" borderId="132" xfId="0" applyFont="1" applyBorder="1"/>
    <xf numFmtId="0" fontId="26" fillId="0" borderId="0" xfId="0" quotePrefix="1" applyFont="1" applyBorder="1"/>
    <xf numFmtId="0" fontId="57" fillId="39" borderId="0" xfId="0" quotePrefix="1" applyFont="1" applyFill="1" applyBorder="1"/>
    <xf numFmtId="0" fontId="64" fillId="39" borderId="0" xfId="0" applyFont="1" applyFill="1" applyBorder="1"/>
    <xf numFmtId="0" fontId="26" fillId="0" borderId="135" xfId="0" quotePrefix="1" applyFont="1" applyBorder="1"/>
    <xf numFmtId="0" fontId="57" fillId="0" borderId="130" xfId="0" quotePrefix="1" applyFont="1" applyBorder="1"/>
    <xf numFmtId="0" fontId="26" fillId="0" borderId="128" xfId="0" applyFont="1" applyBorder="1"/>
    <xf numFmtId="4" fontId="26" fillId="0" borderId="128" xfId="0" applyNumberFormat="1" applyFont="1" applyBorder="1"/>
    <xf numFmtId="9" fontId="26" fillId="0" borderId="0" xfId="2" applyFont="1" applyAlignment="1">
      <alignment horizontal="left"/>
    </xf>
    <xf numFmtId="0" fontId="65" fillId="0" borderId="0" xfId="0" quotePrefix="1" applyFont="1"/>
    <xf numFmtId="0" fontId="58" fillId="0" borderId="0" xfId="0" applyFont="1"/>
    <xf numFmtId="0" fontId="57" fillId="39" borderId="0" xfId="0" quotePrefix="1" applyFont="1" applyFill="1" applyAlignment="1"/>
    <xf numFmtId="0" fontId="57" fillId="39" borderId="0" xfId="0" applyFont="1" applyFill="1"/>
    <xf numFmtId="0" fontId="58" fillId="0" borderId="0" xfId="0" quotePrefix="1" applyFont="1" applyFill="1" applyAlignment="1"/>
    <xf numFmtId="0" fontId="58" fillId="0" borderId="0" xfId="0" applyFont="1" applyFill="1"/>
    <xf numFmtId="0" fontId="57" fillId="0" borderId="0" xfId="0" applyFont="1"/>
    <xf numFmtId="0" fontId="55" fillId="41" borderId="0" xfId="57" applyFont="1" applyFill="1" applyBorder="1" applyAlignment="1">
      <alignment vertical="top"/>
    </xf>
    <xf numFmtId="0" fontId="26" fillId="0" borderId="0" xfId="0" applyFont="1" applyFill="1" applyBorder="1"/>
    <xf numFmtId="0" fontId="57" fillId="0" borderId="0" xfId="0" quotePrefix="1" applyFont="1" applyFill="1"/>
    <xf numFmtId="0" fontId="21" fillId="0" borderId="129" xfId="0" quotePrefix="1" applyFont="1" applyBorder="1"/>
    <xf numFmtId="0" fontId="21" fillId="0" borderId="128" xfId="0" applyFont="1" applyBorder="1"/>
    <xf numFmtId="0" fontId="21" fillId="0" borderId="131" xfId="0" applyFont="1" applyBorder="1"/>
    <xf numFmtId="0" fontId="26" fillId="0" borderId="129" xfId="0" applyFont="1" applyBorder="1"/>
    <xf numFmtId="0" fontId="26" fillId="0" borderId="137" xfId="0" applyFont="1" applyBorder="1"/>
    <xf numFmtId="0" fontId="26" fillId="0" borderId="141" xfId="0" applyFont="1" applyBorder="1"/>
    <xf numFmtId="0" fontId="26" fillId="0" borderId="138" xfId="0" applyFont="1" applyBorder="1"/>
    <xf numFmtId="0" fontId="24" fillId="0" borderId="0" xfId="0" applyFont="1"/>
    <xf numFmtId="0" fontId="66" fillId="0" borderId="142" xfId="57" applyFont="1" applyFill="1" applyBorder="1" applyAlignment="1">
      <alignment horizontal="center" vertical="center"/>
    </xf>
    <xf numFmtId="0" fontId="26" fillId="0" borderId="143" xfId="0" applyFont="1" applyBorder="1" applyAlignment="1">
      <alignment horizontal="center" vertical="center"/>
    </xf>
    <xf numFmtId="0" fontId="26" fillId="0" borderId="144" xfId="0" applyFont="1" applyBorder="1" applyAlignment="1">
      <alignment horizontal="center" vertical="center"/>
    </xf>
    <xf numFmtId="0" fontId="26" fillId="0" borderId="145" xfId="0" applyFont="1" applyBorder="1" applyAlignment="1">
      <alignment horizontal="center" vertical="center"/>
    </xf>
    <xf numFmtId="0" fontId="26" fillId="0" borderId="146" xfId="0" applyFont="1" applyBorder="1" applyAlignment="1">
      <alignment horizontal="center" vertical="center"/>
    </xf>
    <xf numFmtId="0" fontId="26" fillId="0" borderId="16" xfId="0" applyFont="1" applyBorder="1" applyAlignment="1">
      <alignment horizontal="center" vertical="center"/>
    </xf>
    <xf numFmtId="0" fontId="26" fillId="0" borderId="147" xfId="0" applyFont="1" applyBorder="1" applyAlignment="1">
      <alignment horizontal="center" vertical="center"/>
    </xf>
    <xf numFmtId="0" fontId="26" fillId="0" borderId="148" xfId="0" applyFont="1" applyBorder="1" applyAlignment="1">
      <alignment horizontal="center" vertical="center"/>
    </xf>
    <xf numFmtId="0" fontId="26" fillId="0" borderId="149" xfId="0" applyFont="1" applyBorder="1" applyAlignment="1">
      <alignment horizontal="center" vertical="center"/>
    </xf>
    <xf numFmtId="0" fontId="26" fillId="0" borderId="150" xfId="0" applyFont="1" applyBorder="1" applyAlignment="1">
      <alignment horizontal="center" vertical="center"/>
    </xf>
    <xf numFmtId="0" fontId="22" fillId="33" borderId="22" xfId="0" applyFont="1" applyFill="1" applyBorder="1" applyAlignment="1">
      <alignment horizontal="center" vertical="center"/>
    </xf>
    <xf numFmtId="0" fontId="22" fillId="33" borderId="23" xfId="0" applyFont="1" applyFill="1" applyBorder="1" applyAlignment="1">
      <alignment horizontal="center" vertical="center"/>
    </xf>
    <xf numFmtId="0" fontId="22" fillId="33" borderId="35" xfId="0" applyFont="1" applyFill="1" applyBorder="1" applyAlignment="1">
      <alignment horizontal="center" vertical="center"/>
    </xf>
    <xf numFmtId="0" fontId="22" fillId="33" borderId="36" xfId="0" applyFont="1" applyFill="1" applyBorder="1" applyAlignment="1">
      <alignment horizontal="center" vertical="center"/>
    </xf>
    <xf numFmtId="167" fontId="24" fillId="0" borderId="16" xfId="1" applyNumberFormat="1" applyFont="1" applyBorder="1" applyAlignment="1">
      <alignment horizontal="center" vertical="center"/>
    </xf>
    <xf numFmtId="167" fontId="24" fillId="0" borderId="20" xfId="1" applyNumberFormat="1" applyFont="1" applyBorder="1" applyAlignment="1">
      <alignment horizontal="center" vertical="center"/>
    </xf>
    <xf numFmtId="167" fontId="24" fillId="0" borderId="21" xfId="1" applyNumberFormat="1" applyFont="1" applyBorder="1" applyAlignment="1">
      <alignment horizontal="center" vertical="center"/>
    </xf>
    <xf numFmtId="167" fontId="24" fillId="0" borderId="55" xfId="1" applyNumberFormat="1" applyFont="1" applyBorder="1" applyAlignment="1">
      <alignment horizontal="center" vertical="center"/>
    </xf>
    <xf numFmtId="167" fontId="24" fillId="0" borderId="53" xfId="1" applyNumberFormat="1" applyFont="1" applyBorder="1" applyAlignment="1">
      <alignment horizontal="center" vertical="center"/>
    </xf>
    <xf numFmtId="167" fontId="24" fillId="0" borderId="54" xfId="1" applyNumberFormat="1" applyFont="1" applyBorder="1" applyAlignment="1">
      <alignment horizontal="center" vertical="center"/>
    </xf>
    <xf numFmtId="167" fontId="24" fillId="0" borderId="26" xfId="1" applyNumberFormat="1" applyFont="1" applyBorder="1" applyAlignment="1">
      <alignment horizontal="center" vertical="center"/>
    </xf>
    <xf numFmtId="165" fontId="24" fillId="0" borderId="20" xfId="2" applyNumberFormat="1" applyFont="1" applyBorder="1" applyAlignment="1">
      <alignment horizontal="center" vertical="center"/>
    </xf>
    <xf numFmtId="167" fontId="24" fillId="0" borderId="32" xfId="1" applyNumberFormat="1" applyFont="1" applyBorder="1" applyAlignment="1">
      <alignment horizontal="center" vertical="center"/>
    </xf>
    <xf numFmtId="167" fontId="24" fillId="0" borderId="46" xfId="1" applyNumberFormat="1" applyFont="1" applyBorder="1" applyAlignment="1">
      <alignment horizontal="center" vertical="center"/>
    </xf>
    <xf numFmtId="0" fontId="23" fillId="33" borderId="11" xfId="0" applyFont="1" applyFill="1" applyBorder="1" applyAlignment="1">
      <alignment horizontal="center" vertical="center" wrapText="1"/>
    </xf>
    <xf numFmtId="9" fontId="23" fillId="33" borderId="11" xfId="0" applyNumberFormat="1" applyFont="1" applyFill="1" applyBorder="1" applyAlignment="1">
      <alignment horizontal="center" vertical="center" wrapText="1"/>
    </xf>
    <xf numFmtId="0" fontId="28" fillId="33" borderId="151" xfId="0" applyFont="1" applyFill="1" applyBorder="1" applyAlignment="1">
      <alignment horizontal="center" vertical="center" wrapText="1"/>
    </xf>
    <xf numFmtId="0" fontId="24" fillId="0" borderId="108" xfId="0" applyFont="1" applyBorder="1" applyAlignment="1">
      <alignment horizontal="center" vertical="center"/>
    </xf>
    <xf numFmtId="0" fontId="24" fillId="35" borderId="108" xfId="0" applyFont="1" applyFill="1" applyBorder="1" applyAlignment="1">
      <alignment horizontal="center" vertical="center"/>
    </xf>
    <xf numFmtId="10" fontId="32" fillId="34" borderId="108" xfId="2" applyNumberFormat="1" applyFont="1" applyFill="1" applyBorder="1" applyAlignment="1" applyProtection="1">
      <alignment horizontal="center" vertical="center"/>
      <protection locked="0"/>
    </xf>
    <xf numFmtId="165" fontId="24" fillId="34" borderId="108" xfId="2" applyNumberFormat="1" applyFont="1" applyFill="1" applyBorder="1" applyAlignment="1" applyProtection="1">
      <alignment horizontal="center" vertical="center"/>
      <protection locked="0"/>
    </xf>
    <xf numFmtId="165" fontId="24" fillId="0" borderId="108" xfId="2" applyNumberFormat="1" applyFont="1" applyBorder="1" applyAlignment="1">
      <alignment horizontal="center" vertical="center"/>
    </xf>
    <xf numFmtId="3" fontId="24" fillId="0" borderId="108" xfId="0" applyNumberFormat="1" applyFont="1" applyBorder="1" applyAlignment="1">
      <alignment horizontal="center" vertical="center"/>
    </xf>
    <xf numFmtId="0" fontId="24" fillId="0" borderId="109" xfId="0" applyFont="1" applyBorder="1" applyAlignment="1">
      <alignment horizontal="center" vertical="center"/>
    </xf>
    <xf numFmtId="0" fontId="24" fillId="35" borderId="109" xfId="0" applyFont="1" applyFill="1" applyBorder="1" applyAlignment="1">
      <alignment horizontal="center" vertical="center"/>
    </xf>
    <xf numFmtId="10" fontId="32" fillId="34" borderId="109" xfId="2" applyNumberFormat="1" applyFont="1" applyFill="1" applyBorder="1" applyAlignment="1" applyProtection="1">
      <alignment horizontal="center" vertical="center"/>
      <protection locked="0"/>
    </xf>
    <xf numFmtId="165" fontId="24" fillId="34" borderId="109" xfId="2" applyNumberFormat="1" applyFont="1" applyFill="1" applyBorder="1" applyAlignment="1" applyProtection="1">
      <alignment horizontal="center" vertical="center"/>
      <protection locked="0"/>
    </xf>
    <xf numFmtId="165" fontId="24" fillId="0" borderId="109" xfId="2" applyNumberFormat="1" applyFont="1" applyBorder="1" applyAlignment="1">
      <alignment horizontal="center" vertical="center"/>
    </xf>
    <xf numFmtId="3" fontId="24" fillId="0" borderId="109" xfId="0" applyNumberFormat="1" applyFont="1" applyBorder="1" applyAlignment="1">
      <alignment horizontal="center" vertical="center"/>
    </xf>
    <xf numFmtId="0" fontId="28" fillId="33" borderId="153" xfId="0" applyFont="1" applyFill="1" applyBorder="1" applyAlignment="1">
      <alignment horizontal="center" vertical="center" wrapText="1"/>
    </xf>
    <xf numFmtId="0" fontId="0" fillId="0" borderId="154" xfId="0" applyBorder="1" applyProtection="1"/>
    <xf numFmtId="165" fontId="48" fillId="36" borderId="109" xfId="2" applyNumberFormat="1" applyFont="1" applyFill="1" applyBorder="1" applyAlignment="1">
      <alignment horizontal="center" vertical="center"/>
    </xf>
    <xf numFmtId="0" fontId="29" fillId="33" borderId="0" xfId="0" applyFont="1" applyFill="1" applyBorder="1" applyAlignment="1">
      <alignment horizontal="left" vertical="center"/>
    </xf>
    <xf numFmtId="0" fontId="59" fillId="33" borderId="137" xfId="0" applyFont="1" applyFill="1" applyBorder="1" applyAlignment="1">
      <alignment horizontal="center" vertical="center"/>
    </xf>
    <xf numFmtId="0" fontId="59" fillId="33" borderId="138" xfId="0" applyFont="1" applyFill="1" applyBorder="1" applyAlignment="1">
      <alignment horizontal="center" vertical="center"/>
    </xf>
    <xf numFmtId="0" fontId="25" fillId="33" borderId="42" xfId="0" applyFont="1" applyFill="1" applyBorder="1" applyAlignment="1">
      <alignment horizontal="center" vertical="center"/>
    </xf>
    <xf numFmtId="0" fontId="25" fillId="33" borderId="43" xfId="0" applyFont="1" applyFill="1" applyBorder="1" applyAlignment="1">
      <alignment horizontal="center" vertical="center"/>
    </xf>
    <xf numFmtId="0" fontId="25" fillId="33" borderId="44" xfId="0" applyFont="1" applyFill="1" applyBorder="1" applyAlignment="1">
      <alignment horizontal="center" vertical="center"/>
    </xf>
    <xf numFmtId="0" fontId="25" fillId="33" borderId="31" xfId="0" applyFont="1" applyFill="1" applyBorder="1" applyAlignment="1">
      <alignment horizontal="center" vertical="center"/>
    </xf>
    <xf numFmtId="0" fontId="25" fillId="33" borderId="27" xfId="0" applyFont="1" applyFill="1" applyBorder="1" applyAlignment="1">
      <alignment horizontal="center" vertical="center"/>
    </xf>
    <xf numFmtId="0" fontId="25" fillId="33" borderId="45" xfId="0" applyFont="1" applyFill="1" applyBorder="1" applyAlignment="1">
      <alignment horizontal="center" vertical="center"/>
    </xf>
    <xf numFmtId="0" fontId="22" fillId="33" borderId="51" xfId="0" applyFont="1" applyFill="1" applyBorder="1" applyAlignment="1">
      <alignment horizontal="center" vertical="center" wrapText="1"/>
    </xf>
    <xf numFmtId="0" fontId="22" fillId="33" borderId="52" xfId="0" applyFont="1" applyFill="1" applyBorder="1" applyAlignment="1">
      <alignment horizontal="center" vertical="center" wrapText="1"/>
    </xf>
    <xf numFmtId="0" fontId="22" fillId="33" borderId="18"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24" xfId="0" applyFont="1" applyFill="1" applyBorder="1" applyAlignment="1">
      <alignment horizontal="center" vertical="center"/>
    </xf>
    <xf numFmtId="0" fontId="22" fillId="33" borderId="19" xfId="0" applyFont="1" applyFill="1" applyBorder="1" applyAlignment="1">
      <alignment horizontal="center" vertical="center"/>
    </xf>
    <xf numFmtId="0" fontId="23" fillId="33" borderId="32" xfId="0" applyFont="1" applyFill="1" applyBorder="1" applyAlignment="1">
      <alignment horizontal="center" vertical="center" wrapText="1"/>
    </xf>
    <xf numFmtId="0" fontId="23" fillId="33" borderId="34" xfId="0" applyFont="1" applyFill="1" applyBorder="1" applyAlignment="1">
      <alignment horizontal="center" vertical="center" wrapText="1"/>
    </xf>
    <xf numFmtId="0" fontId="23" fillId="33" borderId="110" xfId="0" applyFont="1" applyFill="1" applyBorder="1" applyAlignment="1">
      <alignment horizontal="center" vertical="center"/>
    </xf>
    <xf numFmtId="0" fontId="23" fillId="33" borderId="111" xfId="0" applyFont="1" applyFill="1" applyBorder="1" applyAlignment="1">
      <alignment horizontal="center" vertical="center"/>
    </xf>
    <xf numFmtId="0" fontId="23" fillId="33" borderId="112" xfId="0" applyFont="1" applyFill="1" applyBorder="1" applyAlignment="1">
      <alignment horizontal="center" vertical="center"/>
    </xf>
    <xf numFmtId="0" fontId="27" fillId="33" borderId="32" xfId="0" applyFont="1" applyFill="1" applyBorder="1" applyAlignment="1">
      <alignment horizontal="center" vertical="center"/>
    </xf>
    <xf numFmtId="0" fontId="27" fillId="33" borderId="33" xfId="0" applyFont="1" applyFill="1" applyBorder="1" applyAlignment="1">
      <alignment horizontal="center" vertical="center"/>
    </xf>
    <xf numFmtId="0" fontId="27" fillId="33" borderId="34" xfId="0" applyFont="1" applyFill="1" applyBorder="1" applyAlignment="1">
      <alignment horizontal="center" vertical="center"/>
    </xf>
    <xf numFmtId="0" fontId="38" fillId="36" borderId="84" xfId="0" applyFont="1" applyFill="1" applyBorder="1" applyAlignment="1">
      <alignment horizontal="left"/>
    </xf>
    <xf numFmtId="0" fontId="38" fillId="36" borderId="72" xfId="0" applyFont="1" applyFill="1" applyBorder="1" applyAlignment="1">
      <alignment horizontal="left"/>
    </xf>
    <xf numFmtId="0" fontId="38" fillId="36" borderId="85" xfId="0" applyFont="1" applyFill="1" applyBorder="1" applyAlignment="1">
      <alignment horizontal="left"/>
    </xf>
    <xf numFmtId="165" fontId="31" fillId="36" borderId="73" xfId="2" applyNumberFormat="1" applyFont="1" applyFill="1" applyBorder="1" applyAlignment="1">
      <alignment horizontal="center" vertical="center"/>
    </xf>
    <xf numFmtId="165" fontId="31" fillId="36" borderId="78" xfId="2" applyNumberFormat="1" applyFont="1" applyFill="1" applyBorder="1" applyAlignment="1">
      <alignment horizontal="center" vertical="center"/>
    </xf>
    <xf numFmtId="165" fontId="31" fillId="36" borderId="83" xfId="2" applyNumberFormat="1" applyFont="1" applyFill="1" applyBorder="1" applyAlignment="1">
      <alignment horizontal="center" vertical="center"/>
    </xf>
    <xf numFmtId="165" fontId="31" fillId="36" borderId="74" xfId="2" applyNumberFormat="1" applyFont="1" applyFill="1" applyBorder="1" applyAlignment="1">
      <alignment horizontal="center" vertical="center"/>
    </xf>
    <xf numFmtId="165" fontId="31" fillId="36" borderId="79" xfId="2" applyNumberFormat="1" applyFont="1" applyFill="1" applyBorder="1" applyAlignment="1">
      <alignment horizontal="center" vertical="center"/>
    </xf>
    <xf numFmtId="165" fontId="31" fillId="36" borderId="15" xfId="2" applyNumberFormat="1" applyFont="1" applyFill="1" applyBorder="1" applyAlignment="1">
      <alignment horizontal="center" vertical="center"/>
    </xf>
    <xf numFmtId="0" fontId="38" fillId="36" borderId="75" xfId="0" applyFont="1" applyFill="1" applyBorder="1" applyAlignment="1">
      <alignment horizontal="left"/>
    </xf>
    <xf numFmtId="0" fontId="38" fillId="36" borderId="76" xfId="0" applyFont="1" applyFill="1" applyBorder="1" applyAlignment="1">
      <alignment horizontal="left"/>
    </xf>
    <xf numFmtId="0" fontId="38" fillId="36" borderId="77" xfId="0" applyFont="1" applyFill="1" applyBorder="1" applyAlignment="1">
      <alignment horizontal="left"/>
    </xf>
    <xf numFmtId="0" fontId="38" fillId="36" borderId="80" xfId="0" applyFont="1" applyFill="1" applyBorder="1" applyAlignment="1">
      <alignment horizontal="left"/>
    </xf>
    <xf numFmtId="0" fontId="38" fillId="36" borderId="81" xfId="0" applyFont="1" applyFill="1" applyBorder="1" applyAlignment="1">
      <alignment horizontal="left"/>
    </xf>
    <xf numFmtId="0" fontId="38" fillId="36" borderId="82" xfId="0" applyFont="1" applyFill="1" applyBorder="1" applyAlignment="1">
      <alignment horizontal="left"/>
    </xf>
    <xf numFmtId="3" fontId="31" fillId="36" borderId="73" xfId="2" applyNumberFormat="1" applyFont="1" applyFill="1" applyBorder="1" applyAlignment="1">
      <alignment horizontal="center" vertical="center"/>
    </xf>
    <xf numFmtId="3" fontId="31" fillId="36" borderId="78" xfId="2" applyNumberFormat="1" applyFont="1" applyFill="1" applyBorder="1" applyAlignment="1">
      <alignment horizontal="center" vertical="center"/>
    </xf>
    <xf numFmtId="3" fontId="31" fillId="36" borderId="83" xfId="2" applyNumberFormat="1" applyFont="1" applyFill="1" applyBorder="1" applyAlignment="1">
      <alignment horizontal="center" vertical="center"/>
    </xf>
    <xf numFmtId="0" fontId="38" fillId="36" borderId="86" xfId="0" applyFont="1" applyFill="1" applyBorder="1" applyAlignment="1">
      <alignment horizontal="left"/>
    </xf>
    <xf numFmtId="0" fontId="38" fillId="36" borderId="87" xfId="0" applyFont="1" applyFill="1" applyBorder="1" applyAlignment="1">
      <alignment horizontal="left"/>
    </xf>
    <xf numFmtId="0" fontId="38" fillId="36" borderId="88" xfId="0" applyFont="1" applyFill="1" applyBorder="1" applyAlignment="1">
      <alignment horizontal="left"/>
    </xf>
    <xf numFmtId="0" fontId="30" fillId="33" borderId="101" xfId="0" applyFont="1" applyFill="1" applyBorder="1" applyAlignment="1">
      <alignment horizontal="center" vertical="center" wrapText="1"/>
    </xf>
    <xf numFmtId="0" fontId="30" fillId="33" borderId="63" xfId="0" applyFont="1" applyFill="1" applyBorder="1" applyAlignment="1">
      <alignment horizontal="center" vertical="center" wrapText="1"/>
    </xf>
    <xf numFmtId="0" fontId="30" fillId="33" borderId="58" xfId="0" applyFont="1" applyFill="1" applyBorder="1" applyAlignment="1">
      <alignment horizontal="center" vertical="center" wrapText="1"/>
    </xf>
    <xf numFmtId="0" fontId="30" fillId="33" borderId="0" xfId="0" applyFont="1" applyFill="1" applyBorder="1" applyAlignment="1">
      <alignment horizontal="center" vertical="center" wrapText="1"/>
    </xf>
    <xf numFmtId="0" fontId="30" fillId="33" borderId="80" xfId="0" applyFont="1" applyFill="1" applyBorder="1" applyAlignment="1">
      <alignment horizontal="center" vertical="center" wrapText="1"/>
    </xf>
    <xf numFmtId="0" fontId="30" fillId="33" borderId="81" xfId="0" applyFont="1" applyFill="1" applyBorder="1" applyAlignment="1">
      <alignment horizontal="center" vertical="center" wrapText="1"/>
    </xf>
    <xf numFmtId="3" fontId="29" fillId="33" borderId="102" xfId="0" applyNumberFormat="1" applyFont="1" applyFill="1" applyBorder="1" applyAlignment="1">
      <alignment horizontal="center" vertical="center"/>
    </xf>
    <xf numFmtId="3" fontId="29" fillId="33" borderId="59" xfId="0" applyNumberFormat="1" applyFont="1" applyFill="1" applyBorder="1" applyAlignment="1">
      <alignment horizontal="center" vertical="center"/>
    </xf>
    <xf numFmtId="3" fontId="29" fillId="33" borderId="90" xfId="0" applyNumberFormat="1" applyFont="1" applyFill="1" applyBorder="1" applyAlignment="1">
      <alignment horizontal="center" vertical="center"/>
    </xf>
    <xf numFmtId="0" fontId="38" fillId="36" borderId="84" xfId="0" applyFont="1" applyFill="1" applyBorder="1" applyAlignment="1">
      <alignment horizontal="left" vertical="center"/>
    </xf>
    <xf numFmtId="0" fontId="38" fillId="36" borderId="72" xfId="0" applyFont="1" applyFill="1" applyBorder="1" applyAlignment="1">
      <alignment horizontal="left" vertical="center"/>
    </xf>
    <xf numFmtId="0" fontId="38" fillId="36" borderId="85" xfId="0" applyFont="1" applyFill="1" applyBorder="1" applyAlignment="1">
      <alignment horizontal="left" vertical="center"/>
    </xf>
    <xf numFmtId="0" fontId="30" fillId="33" borderId="103" xfId="0" applyFont="1" applyFill="1" applyBorder="1" applyAlignment="1">
      <alignment horizontal="center" vertical="center" wrapText="1"/>
    </xf>
    <xf numFmtId="0" fontId="30" fillId="33" borderId="66" xfId="0" applyFont="1" applyFill="1" applyBorder="1" applyAlignment="1">
      <alignment horizontal="center" vertical="center" wrapText="1"/>
    </xf>
    <xf numFmtId="3" fontId="29" fillId="33" borderId="104" xfId="0" applyNumberFormat="1" applyFont="1" applyFill="1" applyBorder="1" applyAlignment="1">
      <alignment horizontal="center" vertical="center"/>
    </xf>
    <xf numFmtId="0" fontId="29" fillId="33" borderId="0" xfId="0" applyFont="1" applyFill="1" applyBorder="1" applyAlignment="1">
      <alignment horizontal="center"/>
    </xf>
    <xf numFmtId="0" fontId="40" fillId="38" borderId="93" xfId="0" applyFont="1" applyFill="1" applyBorder="1" applyAlignment="1">
      <alignment horizontal="center" vertical="center"/>
    </xf>
    <xf numFmtId="0" fontId="40" fillId="38" borderId="94" xfId="0" applyFont="1" applyFill="1" applyBorder="1" applyAlignment="1">
      <alignment horizontal="center" vertical="center"/>
    </xf>
    <xf numFmtId="0" fontId="42" fillId="38" borderId="92" xfId="0" applyFont="1" applyFill="1" applyBorder="1" applyAlignment="1">
      <alignment horizontal="center" wrapText="1"/>
    </xf>
    <xf numFmtId="0" fontId="42" fillId="38" borderId="93" xfId="0" applyFont="1" applyFill="1" applyBorder="1" applyAlignment="1">
      <alignment horizontal="center" wrapText="1"/>
    </xf>
    <xf numFmtId="0" fontId="42" fillId="38" borderId="94" xfId="0" applyFont="1" applyFill="1" applyBorder="1" applyAlignment="1">
      <alignment horizontal="center" wrapText="1"/>
    </xf>
    <xf numFmtId="0" fontId="44" fillId="0" borderId="92" xfId="0" applyFont="1" applyBorder="1" applyAlignment="1" applyProtection="1">
      <alignment horizontal="center" vertical="center"/>
      <protection locked="0"/>
    </xf>
    <xf numFmtId="0" fontId="44" fillId="0" borderId="93" xfId="0" applyFont="1" applyBorder="1" applyAlignment="1" applyProtection="1">
      <alignment horizontal="center" vertical="center"/>
      <protection locked="0"/>
    </xf>
    <xf numFmtId="0" fontId="44" fillId="0" borderId="94" xfId="0" applyFont="1" applyBorder="1" applyAlignment="1" applyProtection="1">
      <alignment horizontal="center" vertical="center"/>
      <protection locked="0"/>
    </xf>
    <xf numFmtId="0" fontId="29" fillId="33" borderId="56" xfId="0" applyFont="1" applyFill="1" applyBorder="1" applyAlignment="1">
      <alignment horizontal="center" vertical="center"/>
    </xf>
    <xf numFmtId="0" fontId="29" fillId="33" borderId="91" xfId="0" applyFont="1" applyFill="1" applyBorder="1" applyAlignment="1">
      <alignment horizontal="center" vertical="center"/>
    </xf>
    <xf numFmtId="0" fontId="29" fillId="33" borderId="57" xfId="0" applyFont="1" applyFill="1" applyBorder="1" applyAlignment="1">
      <alignment horizontal="center" vertical="center"/>
    </xf>
    <xf numFmtId="0" fontId="29" fillId="33" borderId="58" xfId="0" applyFont="1" applyFill="1" applyBorder="1" applyAlignment="1">
      <alignment horizontal="center" vertical="center"/>
    </xf>
    <xf numFmtId="0" fontId="29" fillId="33" borderId="0" xfId="0" applyFont="1" applyFill="1" applyBorder="1" applyAlignment="1">
      <alignment horizontal="center" vertical="center"/>
    </xf>
    <xf numFmtId="0" fontId="29" fillId="33" borderId="59" xfId="0" applyFont="1" applyFill="1" applyBorder="1" applyAlignment="1">
      <alignment horizontal="center" vertical="center"/>
    </xf>
    <xf numFmtId="0" fontId="40" fillId="38" borderId="93" xfId="0" applyFont="1" applyFill="1" applyBorder="1" applyAlignment="1">
      <alignment horizontal="center"/>
    </xf>
    <xf numFmtId="0" fontId="40" fillId="38" borderId="94" xfId="0" applyFont="1" applyFill="1" applyBorder="1" applyAlignment="1">
      <alignment horizontal="center"/>
    </xf>
    <xf numFmtId="0" fontId="41" fillId="38" borderId="92" xfId="0" applyFont="1" applyFill="1" applyBorder="1" applyAlignment="1">
      <alignment horizontal="left" vertical="center" wrapText="1"/>
    </xf>
    <xf numFmtId="0" fontId="41" fillId="38" borderId="93" xfId="0" applyFont="1" applyFill="1" applyBorder="1" applyAlignment="1">
      <alignment horizontal="left" vertical="center" wrapText="1"/>
    </xf>
    <xf numFmtId="0" fontId="41" fillId="38" borderId="94" xfId="0" applyFont="1" applyFill="1" applyBorder="1" applyAlignment="1">
      <alignment horizontal="left" vertical="center" wrapText="1"/>
    </xf>
    <xf numFmtId="0" fontId="42" fillId="0" borderId="95" xfId="0" applyFont="1" applyBorder="1" applyAlignment="1" applyProtection="1">
      <alignment horizontal="center" vertical="center"/>
      <protection locked="0"/>
    </xf>
    <xf numFmtId="0" fontId="42" fillId="0" borderId="96" xfId="0" applyFont="1" applyBorder="1" applyAlignment="1" applyProtection="1">
      <alignment horizontal="center" vertical="center"/>
      <protection locked="0"/>
    </xf>
    <xf numFmtId="0" fontId="42" fillId="0" borderId="97" xfId="0" applyFont="1" applyBorder="1" applyAlignment="1" applyProtection="1">
      <alignment horizontal="center" vertical="center"/>
      <protection locked="0"/>
    </xf>
    <xf numFmtId="0" fontId="42" fillId="0" borderId="98" xfId="0" applyFont="1" applyBorder="1" applyAlignment="1" applyProtection="1">
      <alignment horizontal="center" vertical="center"/>
      <protection locked="0"/>
    </xf>
    <xf numFmtId="0" fontId="42" fillId="0" borderId="99" xfId="0" applyFont="1" applyBorder="1" applyAlignment="1" applyProtection="1">
      <alignment horizontal="center" vertical="center"/>
      <protection locked="0"/>
    </xf>
    <xf numFmtId="0" fontId="42" fillId="0" borderId="100" xfId="0" applyFont="1" applyBorder="1" applyAlignment="1" applyProtection="1">
      <alignment horizontal="center" vertical="center"/>
      <protection locked="0"/>
    </xf>
    <xf numFmtId="0" fontId="29" fillId="33" borderId="42" xfId="0" applyFont="1" applyFill="1" applyBorder="1" applyAlignment="1">
      <alignment horizontal="center" vertical="center"/>
    </xf>
    <xf numFmtId="0" fontId="29" fillId="33" borderId="43" xfId="0" applyFont="1" applyFill="1" applyBorder="1" applyAlignment="1">
      <alignment horizontal="center" vertical="center"/>
    </xf>
    <xf numFmtId="0" fontId="29" fillId="33" borderId="44" xfId="0" applyFont="1" applyFill="1" applyBorder="1" applyAlignment="1">
      <alignment horizontal="center" vertical="center"/>
    </xf>
    <xf numFmtId="0" fontId="29" fillId="33" borderId="60" xfId="0" applyFont="1" applyFill="1" applyBorder="1" applyAlignment="1">
      <alignment horizontal="center" vertical="center"/>
    </xf>
    <xf numFmtId="0" fontId="29" fillId="33" borderId="61" xfId="0" applyFont="1" applyFill="1" applyBorder="1" applyAlignment="1">
      <alignment horizontal="center" vertical="center"/>
    </xf>
    <xf numFmtId="0" fontId="30" fillId="33" borderId="62" xfId="0" applyFont="1" applyFill="1" applyBorder="1" applyAlignment="1">
      <alignment horizontal="center" vertical="center" wrapText="1"/>
    </xf>
    <xf numFmtId="0" fontId="30" fillId="33" borderId="60" xfId="0" applyFont="1" applyFill="1" applyBorder="1" applyAlignment="1">
      <alignment horizontal="center" vertical="center" wrapText="1"/>
    </xf>
    <xf numFmtId="0" fontId="30" fillId="33" borderId="65" xfId="0" applyFont="1" applyFill="1" applyBorder="1" applyAlignment="1">
      <alignment horizontal="center" vertical="center" wrapText="1"/>
    </xf>
    <xf numFmtId="3" fontId="29" fillId="33" borderId="64" xfId="0" applyNumberFormat="1" applyFont="1" applyFill="1" applyBorder="1" applyAlignment="1">
      <alignment horizontal="center" vertical="center"/>
    </xf>
    <xf numFmtId="3" fontId="29" fillId="33" borderId="61" xfId="0" applyNumberFormat="1" applyFont="1" applyFill="1" applyBorder="1" applyAlignment="1">
      <alignment horizontal="center" vertical="center"/>
    </xf>
    <xf numFmtId="3" fontId="29" fillId="33" borderId="67" xfId="0" applyNumberFormat="1" applyFont="1" applyFill="1" applyBorder="1" applyAlignment="1">
      <alignment horizontal="center" vertical="center"/>
    </xf>
    <xf numFmtId="0" fontId="30" fillId="33" borderId="31" xfId="0" applyFont="1" applyFill="1" applyBorder="1" applyAlignment="1">
      <alignment horizontal="center" vertical="center" wrapText="1"/>
    </xf>
    <xf numFmtId="0" fontId="30" fillId="33" borderId="27" xfId="0" applyFont="1" applyFill="1" applyBorder="1" applyAlignment="1">
      <alignment horizontal="center" vertical="center" wrapText="1"/>
    </xf>
    <xf numFmtId="3" fontId="29" fillId="33" borderId="45" xfId="0" applyNumberFormat="1" applyFont="1" applyFill="1" applyBorder="1" applyAlignment="1">
      <alignment horizontal="center" vertical="center"/>
    </xf>
    <xf numFmtId="0" fontId="33" fillId="33" borderId="0" xfId="0" applyFont="1" applyFill="1" applyBorder="1" applyAlignment="1">
      <alignment horizontal="center" vertical="center"/>
    </xf>
    <xf numFmtId="0" fontId="27" fillId="37" borderId="0" xfId="0" applyFont="1" applyFill="1" applyBorder="1" applyAlignment="1">
      <alignment horizontal="center" vertical="center"/>
    </xf>
    <xf numFmtId="0" fontId="34" fillId="38" borderId="0" xfId="0" applyFont="1" applyFill="1" applyBorder="1" applyAlignment="1">
      <alignment horizontal="left" vertical="center"/>
    </xf>
    <xf numFmtId="0" fontId="23" fillId="0" borderId="0" xfId="0" applyFont="1" applyFill="1" applyBorder="1" applyAlignment="1">
      <alignment horizontal="left"/>
    </xf>
    <xf numFmtId="0" fontId="36" fillId="0" borderId="0" xfId="0" applyFont="1" applyBorder="1" applyAlignment="1" applyProtection="1">
      <alignment horizontal="center"/>
      <protection locked="0"/>
    </xf>
    <xf numFmtId="0" fontId="25" fillId="33" borderId="32" xfId="0" applyFont="1" applyFill="1" applyBorder="1" applyAlignment="1">
      <alignment horizontal="center" vertical="center"/>
    </xf>
    <xf numFmtId="0" fontId="25" fillId="33" borderId="33" xfId="0" applyFont="1" applyFill="1" applyBorder="1" applyAlignment="1">
      <alignment horizontal="center" vertical="center"/>
    </xf>
    <xf numFmtId="0" fontId="25" fillId="33" borderId="34" xfId="0" applyFont="1" applyFill="1" applyBorder="1" applyAlignment="1">
      <alignment horizontal="center" vertical="center"/>
    </xf>
    <xf numFmtId="0" fontId="30" fillId="33" borderId="116" xfId="0" applyFont="1" applyFill="1" applyBorder="1" applyAlignment="1">
      <alignment horizontal="center" vertical="center" wrapText="1"/>
    </xf>
    <xf numFmtId="0" fontId="30" fillId="33" borderId="89" xfId="0" applyFont="1" applyFill="1" applyBorder="1" applyAlignment="1">
      <alignment horizontal="center" vertical="center" wrapText="1"/>
    </xf>
    <xf numFmtId="0" fontId="30" fillId="33" borderId="115" xfId="0" applyFont="1" applyFill="1" applyBorder="1" applyAlignment="1">
      <alignment horizontal="center" vertical="center" wrapText="1"/>
    </xf>
    <xf numFmtId="0" fontId="22" fillId="33" borderId="113" xfId="0" applyFont="1" applyFill="1" applyBorder="1" applyAlignment="1">
      <alignment horizontal="center" vertical="center"/>
    </xf>
    <xf numFmtId="0" fontId="22" fillId="33" borderId="114" xfId="0" applyFont="1" applyFill="1" applyBorder="1" applyAlignment="1">
      <alignment horizontal="center" vertical="center"/>
    </xf>
    <xf numFmtId="0" fontId="22" fillId="33" borderId="152" xfId="0" applyFont="1" applyFill="1" applyBorder="1" applyAlignment="1">
      <alignment horizontal="center" vertical="center"/>
    </xf>
    <xf numFmtId="3" fontId="42" fillId="36" borderId="118" xfId="0" applyNumberFormat="1" applyFont="1" applyFill="1" applyBorder="1" applyAlignment="1">
      <alignment horizontal="left" vertical="center"/>
    </xf>
    <xf numFmtId="3" fontId="42" fillId="36" borderId="119" xfId="0" applyNumberFormat="1" applyFont="1" applyFill="1" applyBorder="1" applyAlignment="1">
      <alignment horizontal="left" vertical="center"/>
    </xf>
    <xf numFmtId="3" fontId="42" fillId="36" borderId="120" xfId="0" applyNumberFormat="1" applyFont="1" applyFill="1" applyBorder="1" applyAlignment="1">
      <alignment horizontal="left" vertical="center"/>
    </xf>
    <xf numFmtId="3" fontId="42" fillId="36" borderId="121" xfId="0" applyNumberFormat="1" applyFont="1" applyFill="1" applyBorder="1" applyAlignment="1">
      <alignment horizontal="left" vertical="center"/>
    </xf>
    <xf numFmtId="3" fontId="21" fillId="36" borderId="80" xfId="0" applyNumberFormat="1" applyFont="1" applyFill="1" applyBorder="1" applyAlignment="1">
      <alignment horizontal="left" vertical="center"/>
    </xf>
    <xf numFmtId="3" fontId="21" fillId="36" borderId="117" xfId="0" applyNumberFormat="1" applyFont="1" applyFill="1" applyBorder="1" applyAlignment="1">
      <alignment horizontal="left" vertical="center"/>
    </xf>
    <xf numFmtId="0" fontId="23" fillId="33" borderId="123" xfId="0" applyFont="1" applyFill="1" applyBorder="1" applyAlignment="1">
      <alignment horizontal="center" vertical="center"/>
    </xf>
    <xf numFmtId="0" fontId="23" fillId="33" borderId="0" xfId="0" applyFont="1" applyFill="1" applyBorder="1" applyAlignment="1">
      <alignment horizontal="center" vertical="center"/>
    </xf>
  </cellXfs>
  <cellStyles count="62">
    <cellStyle name="]_x000d__x000a_Zoomed=1_x000d__x000a_Row=0_x000d__x000a_Column=0_x000d__x000a_Height=0_x000d__x000a_Width=0_x000d__x000a_FontName=FoxFont_x000d__x000a_FontStyle=0_x000d__x000a_FontSize=9_x000d__x000a_PrtFontName=FoxPrin" xfId="5"/>
    <cellStyle name="]_x000d__x000a_Zoomed=1_x000d__x000a_Row=0_x000d__x000a_Column=0_x000d__x000a_Height=0_x000d__x000a_Width=0_x000d__x000a_FontName=FoxFont_x000d__x000a_FontStyle=0_x000d__x000a_FontSize=9_x000d__x000a_PrtFontName=FoxPrin 2" xfId="4"/>
    <cellStyle name="=C:\WINNT\SYSTEM32\COMMAND.COM" xfId="56"/>
    <cellStyle name="20% - Accent1 2" xfId="13"/>
    <cellStyle name="20% - Accent2 2" xfId="14"/>
    <cellStyle name="20% - Accent3 2" xfId="15"/>
    <cellStyle name="20% - Accent4 2" xfId="16"/>
    <cellStyle name="20% - Accent5 2" xfId="17"/>
    <cellStyle name="20% - Accent6 2" xfId="18"/>
    <cellStyle name="40% - Accent1 2" xfId="19"/>
    <cellStyle name="40% - Accent2 2" xfId="20"/>
    <cellStyle name="40% - Accent3 2" xfId="21"/>
    <cellStyle name="40% - Accent4 2" xfId="22"/>
    <cellStyle name="40% - Accent5 2" xfId="23"/>
    <cellStyle name="40% - Accent6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heck Cell 2" xfId="39"/>
    <cellStyle name="Comma" xfId="1" builtinId="3"/>
    <cellStyle name="Comma 2" xfId="3"/>
    <cellStyle name="Comma 2 2" xfId="59"/>
    <cellStyle name="Comma 3" xfId="10"/>
    <cellStyle name="Explanatory Text 2" xfId="40"/>
    <cellStyle name="Good 2" xfId="41"/>
    <cellStyle name="Heading - Section" xfId="57"/>
    <cellStyle name="Heading 1 2" xfId="42"/>
    <cellStyle name="Heading 2 2" xfId="43"/>
    <cellStyle name="Heading 3 2" xfId="44"/>
    <cellStyle name="Heading 4 2" xfId="45"/>
    <cellStyle name="Hyperlink 2" xfId="46"/>
    <cellStyle name="Input 2" xfId="47"/>
    <cellStyle name="Linked Cell 2" xfId="48"/>
    <cellStyle name="Neutral 2" xfId="49"/>
    <cellStyle name="Normal" xfId="0" builtinId="0"/>
    <cellStyle name="Normal 2" xfId="8"/>
    <cellStyle name="Normal 2 2" xfId="60"/>
    <cellStyle name="Normal 3" xfId="9"/>
    <cellStyle name="Normal 3 2" xfId="58"/>
    <cellStyle name="Normal 3 3" xfId="61"/>
    <cellStyle name="Normal 4" xfId="12"/>
    <cellStyle name="Normal 5" xfId="50"/>
    <cellStyle name="Note 2" xfId="51"/>
    <cellStyle name="Output 2" xfId="52"/>
    <cellStyle name="Percent" xfId="2" builtinId="5"/>
    <cellStyle name="Percent 2" xfId="7"/>
    <cellStyle name="Percent 3" xfId="11"/>
    <cellStyle name="Style 1" xfId="6"/>
    <cellStyle name="Title 2" xfId="53"/>
    <cellStyle name="Total 2" xfId="54"/>
    <cellStyle name="Warning Text 2" xfId="55"/>
  </cellStyles>
  <dxfs count="29">
    <dxf>
      <fill>
        <patternFill>
          <bgColor theme="6" tint="0.39994506668294322"/>
        </patternFill>
      </fill>
    </dxf>
    <dxf>
      <fill>
        <patternFill>
          <bgColor theme="5" tint="0.59996337778862885"/>
        </patternFill>
      </fill>
    </dxf>
    <dxf>
      <fill>
        <patternFill>
          <bgColor rgb="FFFFFF00"/>
        </patternFill>
      </fill>
    </dxf>
    <dxf>
      <font>
        <b/>
        <i val="0"/>
        <color theme="0"/>
      </font>
      <fill>
        <patternFill>
          <bgColor rgb="FFC00000"/>
        </patternFill>
      </fill>
    </dxf>
    <dxf>
      <font>
        <b/>
        <i val="0"/>
        <color rgb="FFC00000"/>
      </font>
      <fill>
        <patternFill patternType="none">
          <bgColor auto="1"/>
        </patternFill>
      </fill>
    </dxf>
    <dxf>
      <font>
        <b/>
        <i val="0"/>
        <color theme="0"/>
      </font>
      <fill>
        <patternFill>
          <bgColor rgb="FFC00000"/>
        </patternFill>
      </fill>
    </dxf>
    <dxf>
      <font>
        <b/>
        <i val="0"/>
        <color rgb="FFC00000"/>
      </font>
      <fill>
        <patternFill patternType="none">
          <bgColor auto="1"/>
        </patternFill>
      </fill>
    </dxf>
    <dxf>
      <font>
        <b/>
        <i val="0"/>
        <color theme="0"/>
      </font>
      <fill>
        <patternFill>
          <bgColor rgb="FFC00000"/>
        </patternFill>
      </fill>
    </dxf>
    <dxf>
      <font>
        <b/>
        <i val="0"/>
        <color rgb="FFC00000"/>
      </font>
      <fill>
        <patternFill patternType="none">
          <bgColor auto="1"/>
        </patternFill>
      </fill>
    </dxf>
    <dxf>
      <font>
        <color rgb="FFC00000"/>
      </font>
    </dxf>
    <dxf>
      <fill>
        <patternFill>
          <bgColor rgb="FFFF0000"/>
        </patternFill>
      </fill>
    </dxf>
    <dxf>
      <font>
        <color rgb="FFC00000"/>
      </font>
    </dxf>
    <dxf>
      <font>
        <color rgb="FFC00000"/>
      </font>
    </dxf>
    <dxf>
      <font>
        <color rgb="FFC00000"/>
      </font>
    </dxf>
    <dxf>
      <font>
        <color theme="0"/>
      </font>
      <fill>
        <patternFill>
          <bgColor rgb="FFFF0000"/>
        </patternFill>
      </fill>
    </dxf>
    <dxf>
      <font>
        <color rgb="FFC00000"/>
      </font>
    </dxf>
    <dxf>
      <font>
        <color rgb="FFC00000"/>
      </font>
    </dxf>
    <dxf>
      <fill>
        <patternFill patternType="solid">
          <bgColor theme="0" tint="-4.9989318521683403E-2"/>
        </patternFill>
      </fill>
    </dxf>
    <dxf>
      <font>
        <color rgb="FFC00000"/>
      </font>
    </dxf>
    <dxf>
      <font>
        <color rgb="FFC00000"/>
      </font>
    </dxf>
    <dxf>
      <font>
        <color rgb="FFC00000"/>
      </font>
    </dxf>
    <dxf>
      <font>
        <color rgb="FFC00000"/>
      </font>
    </dxf>
    <dxf>
      <fill>
        <patternFill>
          <bgColor theme="5" tint="0.59996337778862885"/>
        </patternFill>
      </fill>
    </dxf>
    <dxf>
      <fill>
        <patternFill>
          <bgColor theme="6" tint="0.39994506668294322"/>
        </patternFill>
      </fill>
    </dxf>
    <dxf>
      <fill>
        <patternFill>
          <bgColor rgb="FFFFFF00"/>
        </patternFill>
      </fill>
    </dxf>
    <dxf>
      <fill>
        <patternFill>
          <bgColor theme="5" tint="0.59996337778862885"/>
        </patternFill>
      </fill>
    </dxf>
    <dxf>
      <fill>
        <patternFill>
          <bgColor theme="6" tint="0.39994506668294322"/>
        </patternFill>
      </fill>
    </dxf>
    <dxf>
      <fill>
        <patternFill>
          <bgColor rgb="FFFFFF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422342509347347E-2"/>
          <c:y val="0.10444531767815692"/>
          <c:w val="0.89434130003945045"/>
          <c:h val="0.79043900853692861"/>
        </c:manualLayout>
      </c:layout>
      <c:lineChart>
        <c:grouping val="standard"/>
        <c:varyColors val="0"/>
        <c:ser>
          <c:idx val="0"/>
          <c:order val="0"/>
          <c:tx>
            <c:strRef>
              <c:f>'Route Detailed Summary'!$D$62:$F$62</c:f>
              <c:strCache>
                <c:ptCount val="1"/>
                <c:pt idx="0">
                  <c:v>BAU Cost (£)</c:v>
                </c:pt>
              </c:strCache>
            </c:strRef>
          </c:tx>
          <c:cat>
            <c:strRef>
              <c:f>'Route Detailed Summary'!$H$61:$L$61</c:f>
              <c:strCache>
                <c:ptCount val="5"/>
                <c:pt idx="0">
                  <c:v>FY15</c:v>
                </c:pt>
                <c:pt idx="1">
                  <c:v>FY16</c:v>
                </c:pt>
                <c:pt idx="2">
                  <c:v>FY17</c:v>
                </c:pt>
                <c:pt idx="3">
                  <c:v>FY18</c:v>
                </c:pt>
                <c:pt idx="4">
                  <c:v>FY19</c:v>
                </c:pt>
              </c:strCache>
            </c:strRef>
          </c:cat>
          <c:val>
            <c:numRef>
              <c:f>'Route Detailed Summary'!$H$62:$L$62</c:f>
              <c:numCache>
                <c:formatCode>#,##0</c:formatCode>
                <c:ptCount val="5"/>
                <c:pt idx="0">
                  <c:v>19510.37</c:v>
                </c:pt>
                <c:pt idx="1">
                  <c:v>20099.585800000001</c:v>
                </c:pt>
                <c:pt idx="2">
                  <c:v>20706.595800000003</c:v>
                </c:pt>
                <c:pt idx="3">
                  <c:v>21331.937300000001</c:v>
                </c:pt>
                <c:pt idx="4">
                  <c:v>21976.165800000002</c:v>
                </c:pt>
              </c:numCache>
            </c:numRef>
          </c:val>
          <c:smooth val="0"/>
        </c:ser>
        <c:ser>
          <c:idx val="2"/>
          <c:order val="1"/>
          <c:tx>
            <c:strRef>
              <c:f>'Route Detailed Summary'!$D$65:$F$65</c:f>
              <c:strCache>
                <c:ptCount val="1"/>
                <c:pt idx="0">
                  <c:v>Proposed Efficient Cost (£)</c:v>
                </c:pt>
              </c:strCache>
            </c:strRef>
          </c:tx>
          <c:spPr>
            <a:ln>
              <a:solidFill>
                <a:schemeClr val="accent3"/>
              </a:solidFill>
            </a:ln>
          </c:spPr>
          <c:dPt>
            <c:idx val="0"/>
            <c:marker>
              <c:symbol val="none"/>
            </c:marker>
            <c:bubble3D val="0"/>
          </c:dPt>
          <c:dPt>
            <c:idx val="1"/>
            <c:marker>
              <c:symbol val="none"/>
            </c:marker>
            <c:bubble3D val="0"/>
            <c:spPr>
              <a:ln>
                <a:noFill/>
              </a:ln>
            </c:spPr>
          </c:dPt>
          <c:dPt>
            <c:idx val="2"/>
            <c:bubble3D val="0"/>
          </c:dPt>
          <c:cat>
            <c:strRef>
              <c:f>'Route Detailed Summary'!$H$61:$L$61</c:f>
              <c:strCache>
                <c:ptCount val="5"/>
                <c:pt idx="0">
                  <c:v>FY15</c:v>
                </c:pt>
                <c:pt idx="1">
                  <c:v>FY16</c:v>
                </c:pt>
                <c:pt idx="2">
                  <c:v>FY17</c:v>
                </c:pt>
                <c:pt idx="3">
                  <c:v>FY18</c:v>
                </c:pt>
                <c:pt idx="4">
                  <c:v>FY19</c:v>
                </c:pt>
              </c:strCache>
            </c:strRef>
          </c:cat>
          <c:val>
            <c:numRef>
              <c:f>'Route Detailed Summary'!$H$65:$L$65</c:f>
              <c:numCache>
                <c:formatCode>#,##0</c:formatCode>
                <c:ptCount val="5"/>
                <c:pt idx="0">
                  <c:v>19510.37</c:v>
                </c:pt>
                <c:pt idx="1">
                  <c:v>20099.585800000001</c:v>
                </c:pt>
                <c:pt idx="2">
                  <c:v>19898.589942000002</c:v>
                </c:pt>
                <c:pt idx="3">
                  <c:v>19500.618143160002</c:v>
                </c:pt>
                <c:pt idx="4">
                  <c:v>18915.599598865199</c:v>
                </c:pt>
              </c:numCache>
            </c:numRef>
          </c:val>
          <c:smooth val="0"/>
        </c:ser>
        <c:ser>
          <c:idx val="5"/>
          <c:order val="2"/>
          <c:tx>
            <c:strRef>
              <c:f>'Route Detailed Summary'!$D$70:$F$70</c:f>
              <c:strCache>
                <c:ptCount val="1"/>
                <c:pt idx="0">
                  <c:v>Proposed Efficiency (YoY % Variance)</c:v>
                </c:pt>
              </c:strCache>
            </c:strRef>
          </c:tx>
          <c:spPr>
            <a:ln w="31750">
              <a:prstDash val="sysDash"/>
            </a:ln>
          </c:spPr>
          <c:marker>
            <c:symbol val="square"/>
            <c:size val="5"/>
          </c:marker>
          <c:dPt>
            <c:idx val="0"/>
            <c:bubble3D val="0"/>
          </c:dPt>
          <c:dPt>
            <c:idx val="1"/>
            <c:bubble3D val="0"/>
          </c:dPt>
          <c:dPt>
            <c:idx val="2"/>
            <c:bubble3D val="0"/>
          </c:dPt>
          <c:cat>
            <c:strRef>
              <c:f>'Route Detailed Summary'!$H$61:$L$61</c:f>
              <c:strCache>
                <c:ptCount val="5"/>
                <c:pt idx="0">
                  <c:v>FY15</c:v>
                </c:pt>
                <c:pt idx="1">
                  <c:v>FY16</c:v>
                </c:pt>
                <c:pt idx="2">
                  <c:v>FY17</c:v>
                </c:pt>
                <c:pt idx="3">
                  <c:v>FY18</c:v>
                </c:pt>
                <c:pt idx="4">
                  <c:v>FY19</c:v>
                </c:pt>
              </c:strCache>
            </c:strRef>
          </c:cat>
          <c:val>
            <c:numRef>
              <c:f>'Route Detailed Summary'!$G$70:$L$70</c:f>
            </c:numRef>
          </c:val>
          <c:smooth val="0"/>
        </c:ser>
        <c:dLbls>
          <c:showLegendKey val="0"/>
          <c:showVal val="0"/>
          <c:showCatName val="0"/>
          <c:showSerName val="0"/>
          <c:showPercent val="0"/>
          <c:showBubbleSize val="0"/>
        </c:dLbls>
        <c:marker val="1"/>
        <c:smooth val="0"/>
        <c:axId val="1841940736"/>
        <c:axId val="1852600320"/>
      </c:lineChart>
      <c:catAx>
        <c:axId val="1841940736"/>
        <c:scaling>
          <c:orientation val="minMax"/>
        </c:scaling>
        <c:delete val="0"/>
        <c:axPos val="t"/>
        <c:majorTickMark val="out"/>
        <c:minorTickMark val="none"/>
        <c:tickLblPos val="nextTo"/>
        <c:spPr>
          <a:ln>
            <a:solidFill>
              <a:schemeClr val="bg1">
                <a:lumMod val="85000"/>
              </a:schemeClr>
            </a:solidFill>
          </a:ln>
        </c:spPr>
        <c:txPr>
          <a:bodyPr rot="0" vert="horz" anchor="b" anchorCtr="0"/>
          <a:lstStyle/>
          <a:p>
            <a:pPr>
              <a:defRPr sz="1600" b="1"/>
            </a:pPr>
            <a:endParaRPr lang="en-US"/>
          </a:p>
        </c:txPr>
        <c:crossAx val="1852600320"/>
        <c:crosses val="max"/>
        <c:auto val="1"/>
        <c:lblAlgn val="ctr"/>
        <c:lblOffset val="1"/>
        <c:noMultiLvlLbl val="0"/>
      </c:catAx>
      <c:valAx>
        <c:axId val="1852600320"/>
        <c:scaling>
          <c:orientation val="minMax"/>
        </c:scaling>
        <c:delete val="0"/>
        <c:axPos val="l"/>
        <c:majorGridlines>
          <c:spPr>
            <a:ln>
              <a:solidFill>
                <a:schemeClr val="bg1">
                  <a:lumMod val="85000"/>
                </a:schemeClr>
              </a:solidFill>
              <a:prstDash val="dash"/>
            </a:ln>
          </c:spPr>
        </c:majorGridlines>
        <c:numFmt formatCode="#,##0" sourceLinked="0"/>
        <c:majorTickMark val="out"/>
        <c:minorTickMark val="none"/>
        <c:tickLblPos val="nextTo"/>
        <c:spPr>
          <a:ln>
            <a:solidFill>
              <a:schemeClr val="bg1">
                <a:lumMod val="85000"/>
              </a:schemeClr>
            </a:solidFill>
          </a:ln>
        </c:spPr>
        <c:txPr>
          <a:bodyPr/>
          <a:lstStyle/>
          <a:p>
            <a:pPr>
              <a:defRPr sz="1600" b="1"/>
            </a:pPr>
            <a:endParaRPr lang="en-US"/>
          </a:p>
        </c:txPr>
        <c:crossAx val="1841940736"/>
        <c:crosses val="autoZero"/>
        <c:crossBetween val="between"/>
        <c:dispUnits>
          <c:builtInUnit val="thousands"/>
          <c:dispUnitsLbl>
            <c:txPr>
              <a:bodyPr/>
              <a:lstStyle/>
              <a:p>
                <a:pPr>
                  <a:defRPr sz="1600"/>
                </a:pPr>
                <a:endParaRPr lang="en-US"/>
              </a:p>
            </c:txPr>
          </c:dispUnitsLbl>
        </c:dispUnits>
      </c:valAx>
    </c:plotArea>
    <c:legend>
      <c:legendPos val="b"/>
      <c:layout>
        <c:manualLayout>
          <c:xMode val="edge"/>
          <c:yMode val="edge"/>
          <c:x val="7.2547175350354182E-2"/>
          <c:y val="0.91873193552854338"/>
          <c:w val="0.87804586456357481"/>
          <c:h val="8.1072062725000171E-2"/>
        </c:manualLayout>
      </c:layout>
      <c:overlay val="0"/>
      <c:txPr>
        <a:bodyPr/>
        <a:lstStyle/>
        <a:p>
          <a:pPr>
            <a:defRPr sz="1600" b="1"/>
          </a:pPr>
          <a:endParaRPr lang="en-US"/>
        </a:p>
      </c:txPr>
    </c:legend>
    <c:plotVisOnly val="1"/>
    <c:dispBlanksAs val="gap"/>
    <c:showDLblsOverMax val="0"/>
  </c:chart>
  <c:spPr>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045347748244525E-2"/>
          <c:y val="0.10444531767815692"/>
          <c:w val="0.89661581685063352"/>
          <c:h val="0.79043900853692861"/>
        </c:manualLayout>
      </c:layout>
      <c:lineChart>
        <c:grouping val="standard"/>
        <c:varyColors val="0"/>
        <c:ser>
          <c:idx val="0"/>
          <c:order val="0"/>
          <c:tx>
            <c:strRef>
              <c:f>'Route Detailed Summary'!$D$97:$F$97</c:f>
              <c:strCache>
                <c:ptCount val="1"/>
                <c:pt idx="0">
                  <c:v>BAU Cost (£)</c:v>
                </c:pt>
              </c:strCache>
            </c:strRef>
          </c:tx>
          <c:cat>
            <c:strRef>
              <c:f>'Route Detailed Summary'!$H$96:$L$96</c:f>
              <c:strCache>
                <c:ptCount val="5"/>
                <c:pt idx="0">
                  <c:v>FY15</c:v>
                </c:pt>
                <c:pt idx="1">
                  <c:v>FY16</c:v>
                </c:pt>
                <c:pt idx="2">
                  <c:v>FY17</c:v>
                </c:pt>
                <c:pt idx="3">
                  <c:v>FY18</c:v>
                </c:pt>
                <c:pt idx="4">
                  <c:v>FY19</c:v>
                </c:pt>
              </c:strCache>
            </c:strRef>
          </c:cat>
          <c:val>
            <c:numRef>
              <c:f>'Route Detailed Summary'!$H$97:$L$97</c:f>
              <c:numCache>
                <c:formatCode>#,##0</c:formatCode>
                <c:ptCount val="5"/>
                <c:pt idx="0">
                  <c:v>312545.768125</c:v>
                </c:pt>
                <c:pt idx="1">
                  <c:v>321984.64679999999</c:v>
                </c:pt>
                <c:pt idx="2">
                  <c:v>331708.5834</c:v>
                </c:pt>
                <c:pt idx="3">
                  <c:v>341726.1876</c:v>
                </c:pt>
                <c:pt idx="4">
                  <c:v>352046.3272</c:v>
                </c:pt>
              </c:numCache>
            </c:numRef>
          </c:val>
          <c:smooth val="0"/>
        </c:ser>
        <c:ser>
          <c:idx val="2"/>
          <c:order val="1"/>
          <c:tx>
            <c:strRef>
              <c:f>'Route Detailed Summary'!$D$100:$F$100</c:f>
              <c:strCache>
                <c:ptCount val="1"/>
                <c:pt idx="0">
                  <c:v>Proposed Efficient Cost (£)</c:v>
                </c:pt>
              </c:strCache>
            </c:strRef>
          </c:tx>
          <c:spPr>
            <a:ln>
              <a:solidFill>
                <a:schemeClr val="accent3"/>
              </a:solidFill>
            </a:ln>
          </c:spPr>
          <c:dPt>
            <c:idx val="0"/>
            <c:marker>
              <c:symbol val="none"/>
            </c:marker>
            <c:bubble3D val="0"/>
          </c:dPt>
          <c:dPt>
            <c:idx val="1"/>
            <c:marker>
              <c:symbol val="none"/>
            </c:marker>
            <c:bubble3D val="0"/>
            <c:spPr>
              <a:ln>
                <a:noFill/>
              </a:ln>
            </c:spPr>
          </c:dPt>
          <c:dPt>
            <c:idx val="2"/>
            <c:bubble3D val="0"/>
          </c:dPt>
          <c:cat>
            <c:strRef>
              <c:f>'Route Detailed Summary'!$H$96:$L$96</c:f>
              <c:strCache>
                <c:ptCount val="5"/>
                <c:pt idx="0">
                  <c:v>FY15</c:v>
                </c:pt>
                <c:pt idx="1">
                  <c:v>FY16</c:v>
                </c:pt>
                <c:pt idx="2">
                  <c:v>FY17</c:v>
                </c:pt>
                <c:pt idx="3">
                  <c:v>FY18</c:v>
                </c:pt>
                <c:pt idx="4">
                  <c:v>FY19</c:v>
                </c:pt>
              </c:strCache>
            </c:strRef>
          </c:cat>
          <c:val>
            <c:numRef>
              <c:f>'Route Detailed Summary'!$H$100:$L$100</c:f>
              <c:numCache>
                <c:formatCode>#,##0</c:formatCode>
                <c:ptCount val="5"/>
                <c:pt idx="0">
                  <c:v>312545.768125</c:v>
                </c:pt>
                <c:pt idx="1">
                  <c:v>321984.64679999999</c:v>
                </c:pt>
                <c:pt idx="2">
                  <c:v>318764.80033200001</c:v>
                </c:pt>
                <c:pt idx="3">
                  <c:v>312389.50432536</c:v>
                </c:pt>
                <c:pt idx="4">
                  <c:v>303017.81919559918</c:v>
                </c:pt>
              </c:numCache>
            </c:numRef>
          </c:val>
          <c:smooth val="0"/>
        </c:ser>
        <c:ser>
          <c:idx val="5"/>
          <c:order val="2"/>
          <c:tx>
            <c:strRef>
              <c:f>'Route Detailed Summary'!$D$105:$F$105</c:f>
              <c:strCache>
                <c:ptCount val="1"/>
                <c:pt idx="0">
                  <c:v>ORR Target Usage (Costs £)</c:v>
                </c:pt>
              </c:strCache>
            </c:strRef>
          </c:tx>
          <c:spPr>
            <a:ln w="31750">
              <a:prstDash val="sysDash"/>
            </a:ln>
          </c:spPr>
          <c:marker>
            <c:symbol val="square"/>
            <c:size val="5"/>
          </c:marker>
          <c:dPt>
            <c:idx val="0"/>
            <c:bubble3D val="0"/>
          </c:dPt>
          <c:dPt>
            <c:idx val="1"/>
            <c:bubble3D val="0"/>
          </c:dPt>
          <c:dPt>
            <c:idx val="2"/>
            <c:bubble3D val="0"/>
          </c:dPt>
          <c:cat>
            <c:strRef>
              <c:f>'Route Detailed Summary'!$H$96:$L$96</c:f>
              <c:strCache>
                <c:ptCount val="5"/>
                <c:pt idx="0">
                  <c:v>FY15</c:v>
                </c:pt>
                <c:pt idx="1">
                  <c:v>FY16</c:v>
                </c:pt>
                <c:pt idx="2">
                  <c:v>FY17</c:v>
                </c:pt>
                <c:pt idx="3">
                  <c:v>FY18</c:v>
                </c:pt>
                <c:pt idx="4">
                  <c:v>FY19</c:v>
                </c:pt>
              </c:strCache>
            </c:strRef>
          </c:cat>
          <c:val>
            <c:numRef>
              <c:f>'Route Detailed Summary'!$G$105:$L$105</c:f>
            </c:numRef>
          </c:val>
          <c:smooth val="0"/>
        </c:ser>
        <c:dLbls>
          <c:showLegendKey val="0"/>
          <c:showVal val="0"/>
          <c:showCatName val="0"/>
          <c:showSerName val="0"/>
          <c:showPercent val="0"/>
          <c:showBubbleSize val="0"/>
        </c:dLbls>
        <c:marker val="1"/>
        <c:smooth val="0"/>
        <c:axId val="1852622720"/>
        <c:axId val="1852624256"/>
      </c:lineChart>
      <c:catAx>
        <c:axId val="1852622720"/>
        <c:scaling>
          <c:orientation val="minMax"/>
        </c:scaling>
        <c:delete val="0"/>
        <c:axPos val="t"/>
        <c:majorTickMark val="out"/>
        <c:minorTickMark val="none"/>
        <c:tickLblPos val="nextTo"/>
        <c:spPr>
          <a:ln>
            <a:solidFill>
              <a:schemeClr val="bg1">
                <a:lumMod val="85000"/>
              </a:schemeClr>
            </a:solidFill>
          </a:ln>
        </c:spPr>
        <c:txPr>
          <a:bodyPr rot="0" vert="horz" anchor="b" anchorCtr="0"/>
          <a:lstStyle/>
          <a:p>
            <a:pPr>
              <a:defRPr sz="1600" b="1"/>
            </a:pPr>
            <a:endParaRPr lang="en-US"/>
          </a:p>
        </c:txPr>
        <c:crossAx val="1852624256"/>
        <c:crosses val="max"/>
        <c:auto val="1"/>
        <c:lblAlgn val="ctr"/>
        <c:lblOffset val="1"/>
        <c:noMultiLvlLbl val="0"/>
      </c:catAx>
      <c:valAx>
        <c:axId val="1852624256"/>
        <c:scaling>
          <c:orientation val="minMax"/>
        </c:scaling>
        <c:delete val="0"/>
        <c:axPos val="l"/>
        <c:majorGridlines>
          <c:spPr>
            <a:ln>
              <a:solidFill>
                <a:schemeClr val="bg1">
                  <a:lumMod val="85000"/>
                </a:schemeClr>
              </a:solidFill>
              <a:prstDash val="dash"/>
            </a:ln>
          </c:spPr>
        </c:majorGridlines>
        <c:numFmt formatCode="#,##0" sourceLinked="0"/>
        <c:majorTickMark val="out"/>
        <c:minorTickMark val="none"/>
        <c:tickLblPos val="nextTo"/>
        <c:spPr>
          <a:ln>
            <a:solidFill>
              <a:schemeClr val="bg1">
                <a:lumMod val="85000"/>
              </a:schemeClr>
            </a:solidFill>
          </a:ln>
        </c:spPr>
        <c:txPr>
          <a:bodyPr/>
          <a:lstStyle/>
          <a:p>
            <a:pPr>
              <a:defRPr sz="1600" b="1"/>
            </a:pPr>
            <a:endParaRPr lang="en-US"/>
          </a:p>
        </c:txPr>
        <c:crossAx val="1852622720"/>
        <c:crosses val="autoZero"/>
        <c:crossBetween val="between"/>
        <c:dispUnits>
          <c:builtInUnit val="thousands"/>
          <c:dispUnitsLbl>
            <c:txPr>
              <a:bodyPr/>
              <a:lstStyle/>
              <a:p>
                <a:pPr>
                  <a:defRPr sz="1600"/>
                </a:pPr>
                <a:endParaRPr lang="en-US"/>
              </a:p>
            </c:txPr>
          </c:dispUnitsLbl>
        </c:dispUnits>
      </c:valAx>
    </c:plotArea>
    <c:legend>
      <c:legendPos val="b"/>
      <c:layout>
        <c:manualLayout>
          <c:xMode val="edge"/>
          <c:yMode val="edge"/>
          <c:x val="7.2547175350354182E-2"/>
          <c:y val="0.91873193552854338"/>
          <c:w val="0.87804586456357481"/>
          <c:h val="8.1072062725000171E-2"/>
        </c:manualLayout>
      </c:layout>
      <c:overlay val="0"/>
      <c:txPr>
        <a:bodyPr/>
        <a:lstStyle/>
        <a:p>
          <a:pPr>
            <a:defRPr sz="1600" b="1"/>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941285537208265E-2"/>
          <c:y val="0.10444531767815692"/>
          <c:w val="0.8930388600923852"/>
          <c:h val="0.79043900853692861"/>
        </c:manualLayout>
      </c:layout>
      <c:lineChart>
        <c:grouping val="standard"/>
        <c:varyColors val="0"/>
        <c:ser>
          <c:idx val="0"/>
          <c:order val="0"/>
          <c:tx>
            <c:strRef>
              <c:f>'Route Detailed Summary'!$D$25:$F$25</c:f>
              <c:strCache>
                <c:ptCount val="1"/>
                <c:pt idx="0">
                  <c:v>BAU Cost (£)</c:v>
                </c:pt>
              </c:strCache>
            </c:strRef>
          </c:tx>
          <c:cat>
            <c:strRef>
              <c:f>'Route Detailed Summary'!$H$24:$L$24</c:f>
              <c:strCache>
                <c:ptCount val="5"/>
                <c:pt idx="0">
                  <c:v>FY15</c:v>
                </c:pt>
                <c:pt idx="1">
                  <c:v>FY16</c:v>
                </c:pt>
                <c:pt idx="2">
                  <c:v>FY17</c:v>
                </c:pt>
                <c:pt idx="3">
                  <c:v>FY18</c:v>
                </c:pt>
                <c:pt idx="4">
                  <c:v>FY19</c:v>
                </c:pt>
              </c:strCache>
            </c:strRef>
          </c:cat>
          <c:val>
            <c:numRef>
              <c:f>'Route Detailed Summary'!$H$25:$L$25</c:f>
              <c:numCache>
                <c:formatCode>#,##0</c:formatCode>
                <c:ptCount val="5"/>
                <c:pt idx="0">
                  <c:v>480649.72812500002</c:v>
                </c:pt>
                <c:pt idx="1">
                  <c:v>495165.35729999997</c:v>
                </c:pt>
                <c:pt idx="2">
                  <c:v>510119.36680000008</c:v>
                </c:pt>
                <c:pt idx="3">
                  <c:v>525524.9776000001</c:v>
                </c:pt>
                <c:pt idx="4">
                  <c:v>541395.83480000007</c:v>
                </c:pt>
              </c:numCache>
            </c:numRef>
          </c:val>
          <c:smooth val="0"/>
        </c:ser>
        <c:ser>
          <c:idx val="2"/>
          <c:order val="1"/>
          <c:tx>
            <c:strRef>
              <c:f>'Route Detailed Summary'!$D$28:$F$28</c:f>
              <c:strCache>
                <c:ptCount val="1"/>
                <c:pt idx="0">
                  <c:v>Proposed Efficient Cost (£)</c:v>
                </c:pt>
              </c:strCache>
            </c:strRef>
          </c:tx>
          <c:spPr>
            <a:ln>
              <a:solidFill>
                <a:schemeClr val="accent3"/>
              </a:solidFill>
            </a:ln>
          </c:spPr>
          <c:dPt>
            <c:idx val="0"/>
            <c:marker>
              <c:symbol val="none"/>
            </c:marker>
            <c:bubble3D val="0"/>
          </c:dPt>
          <c:dPt>
            <c:idx val="1"/>
            <c:marker>
              <c:symbol val="none"/>
            </c:marker>
            <c:bubble3D val="0"/>
            <c:spPr>
              <a:ln>
                <a:noFill/>
              </a:ln>
            </c:spPr>
          </c:dPt>
          <c:dPt>
            <c:idx val="2"/>
            <c:bubble3D val="0"/>
          </c:dPt>
          <c:cat>
            <c:strRef>
              <c:f>'Route Detailed Summary'!$H$24:$L$24</c:f>
              <c:strCache>
                <c:ptCount val="5"/>
                <c:pt idx="0">
                  <c:v>FY15</c:v>
                </c:pt>
                <c:pt idx="1">
                  <c:v>FY16</c:v>
                </c:pt>
                <c:pt idx="2">
                  <c:v>FY17</c:v>
                </c:pt>
                <c:pt idx="3">
                  <c:v>FY18</c:v>
                </c:pt>
                <c:pt idx="4">
                  <c:v>FY19</c:v>
                </c:pt>
              </c:strCache>
            </c:strRef>
          </c:cat>
          <c:val>
            <c:numRef>
              <c:f>'Route Detailed Summary'!$H$28:$L$28</c:f>
              <c:numCache>
                <c:formatCode>#,##0</c:formatCode>
                <c:ptCount val="5"/>
                <c:pt idx="0">
                  <c:v>480649.72812500002</c:v>
                </c:pt>
                <c:pt idx="1">
                  <c:v>495165.35729999997</c:v>
                </c:pt>
                <c:pt idx="2">
                  <c:v>490213.70372700004</c:v>
                </c:pt>
                <c:pt idx="3">
                  <c:v>480409.42965246004</c:v>
                </c:pt>
                <c:pt idx="4">
                  <c:v>465997.14676288614</c:v>
                </c:pt>
              </c:numCache>
            </c:numRef>
          </c:val>
          <c:smooth val="0"/>
        </c:ser>
        <c:ser>
          <c:idx val="5"/>
          <c:order val="2"/>
          <c:tx>
            <c:strRef>
              <c:f>'Route Detailed Summary'!$D$33:$F$33</c:f>
              <c:strCache>
                <c:ptCount val="1"/>
                <c:pt idx="0">
                  <c:v>Proposed Efficiency (YoY % Variance)</c:v>
                </c:pt>
              </c:strCache>
            </c:strRef>
          </c:tx>
          <c:spPr>
            <a:ln w="31750">
              <a:prstDash val="sysDash"/>
            </a:ln>
          </c:spPr>
          <c:marker>
            <c:symbol val="square"/>
            <c:size val="5"/>
          </c:marker>
          <c:dPt>
            <c:idx val="0"/>
            <c:bubble3D val="0"/>
          </c:dPt>
          <c:dPt>
            <c:idx val="1"/>
            <c:bubble3D val="0"/>
          </c:dPt>
          <c:dPt>
            <c:idx val="2"/>
            <c:bubble3D val="0"/>
          </c:dPt>
          <c:cat>
            <c:strRef>
              <c:f>'Route Detailed Summary'!$H$24:$L$24</c:f>
              <c:strCache>
                <c:ptCount val="5"/>
                <c:pt idx="0">
                  <c:v>FY15</c:v>
                </c:pt>
                <c:pt idx="1">
                  <c:v>FY16</c:v>
                </c:pt>
                <c:pt idx="2">
                  <c:v>FY17</c:v>
                </c:pt>
                <c:pt idx="3">
                  <c:v>FY18</c:v>
                </c:pt>
                <c:pt idx="4">
                  <c:v>FY19</c:v>
                </c:pt>
              </c:strCache>
            </c:strRef>
          </c:cat>
          <c:val>
            <c:numRef>
              <c:f>'Route Detailed Summary'!$G$33:$L$33</c:f>
            </c:numRef>
          </c:val>
          <c:smooth val="0"/>
        </c:ser>
        <c:dLbls>
          <c:showLegendKey val="0"/>
          <c:showVal val="0"/>
          <c:showCatName val="0"/>
          <c:showSerName val="0"/>
          <c:showPercent val="0"/>
          <c:showBubbleSize val="0"/>
        </c:dLbls>
        <c:marker val="1"/>
        <c:smooth val="0"/>
        <c:axId val="1852831232"/>
        <c:axId val="1852832768"/>
      </c:lineChart>
      <c:catAx>
        <c:axId val="1852831232"/>
        <c:scaling>
          <c:orientation val="minMax"/>
        </c:scaling>
        <c:delete val="0"/>
        <c:axPos val="t"/>
        <c:majorTickMark val="out"/>
        <c:minorTickMark val="none"/>
        <c:tickLblPos val="nextTo"/>
        <c:spPr>
          <a:ln>
            <a:solidFill>
              <a:schemeClr val="bg1">
                <a:lumMod val="85000"/>
              </a:schemeClr>
            </a:solidFill>
          </a:ln>
        </c:spPr>
        <c:txPr>
          <a:bodyPr rot="0" vert="horz" anchor="b" anchorCtr="0"/>
          <a:lstStyle/>
          <a:p>
            <a:pPr>
              <a:defRPr sz="1600" b="1"/>
            </a:pPr>
            <a:endParaRPr lang="en-US"/>
          </a:p>
        </c:txPr>
        <c:crossAx val="1852832768"/>
        <c:crosses val="max"/>
        <c:auto val="1"/>
        <c:lblAlgn val="ctr"/>
        <c:lblOffset val="1"/>
        <c:noMultiLvlLbl val="0"/>
      </c:catAx>
      <c:valAx>
        <c:axId val="1852832768"/>
        <c:scaling>
          <c:orientation val="minMax"/>
        </c:scaling>
        <c:delete val="0"/>
        <c:axPos val="l"/>
        <c:majorGridlines>
          <c:spPr>
            <a:ln>
              <a:solidFill>
                <a:schemeClr val="bg1">
                  <a:lumMod val="85000"/>
                </a:schemeClr>
              </a:solidFill>
              <a:prstDash val="dash"/>
            </a:ln>
          </c:spPr>
        </c:majorGridlines>
        <c:numFmt formatCode="#,##0" sourceLinked="0"/>
        <c:majorTickMark val="out"/>
        <c:minorTickMark val="none"/>
        <c:tickLblPos val="nextTo"/>
        <c:spPr>
          <a:ln>
            <a:solidFill>
              <a:schemeClr val="bg1">
                <a:lumMod val="85000"/>
              </a:schemeClr>
            </a:solidFill>
          </a:ln>
        </c:spPr>
        <c:txPr>
          <a:bodyPr/>
          <a:lstStyle/>
          <a:p>
            <a:pPr>
              <a:defRPr sz="1600" b="1"/>
            </a:pPr>
            <a:endParaRPr lang="en-US"/>
          </a:p>
        </c:txPr>
        <c:crossAx val="1852831232"/>
        <c:crosses val="autoZero"/>
        <c:crossBetween val="between"/>
        <c:dispUnits>
          <c:builtInUnit val="thousands"/>
          <c:dispUnitsLbl>
            <c:layout/>
            <c:txPr>
              <a:bodyPr/>
              <a:lstStyle/>
              <a:p>
                <a:pPr>
                  <a:defRPr sz="1600"/>
                </a:pPr>
                <a:endParaRPr lang="en-US"/>
              </a:p>
            </c:txPr>
          </c:dispUnitsLbl>
        </c:dispUnits>
      </c:valAx>
    </c:plotArea>
    <c:legend>
      <c:legendPos val="b"/>
      <c:layout>
        <c:manualLayout>
          <c:xMode val="edge"/>
          <c:yMode val="edge"/>
          <c:x val="7.2547175350354182E-2"/>
          <c:y val="0.91873193552854338"/>
          <c:w val="0.87804586456357481"/>
          <c:h val="8.1072062725000171E-2"/>
        </c:manualLayout>
      </c:layout>
      <c:overlay val="0"/>
      <c:txPr>
        <a:bodyPr/>
        <a:lstStyle/>
        <a:p>
          <a:pPr>
            <a:defRPr sz="1600" b="1"/>
          </a:pPr>
          <a:endParaRPr lang="en-US"/>
        </a:p>
      </c:txPr>
    </c:legend>
    <c:plotVisOnly val="1"/>
    <c:dispBlanksAs val="gap"/>
    <c:showDLblsOverMax val="0"/>
  </c:chart>
  <c:spPr>
    <a:ln>
      <a:no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00481189851269"/>
          <c:y val="6.4060389066819518E-2"/>
          <c:w val="0.84807632160093782"/>
          <c:h val="0.74054952355689119"/>
        </c:manualLayout>
      </c:layout>
      <c:lineChart>
        <c:grouping val="standard"/>
        <c:varyColors val="0"/>
        <c:ser>
          <c:idx val="0"/>
          <c:order val="0"/>
          <c:tx>
            <c:strRef>
              <c:f>'Water Input sheet'!$I$5</c:f>
              <c:strCache>
                <c:ptCount val="1"/>
                <c:pt idx="0">
                  <c:v>Proposed Efficient Cost (£)</c:v>
                </c:pt>
              </c:strCache>
            </c:strRef>
          </c:tx>
          <c:spPr>
            <a:ln>
              <a:solidFill>
                <a:schemeClr val="accent3"/>
              </a:solidFill>
            </a:ln>
          </c:spPr>
          <c:marker>
            <c:symbol val="triangle"/>
            <c:size val="7"/>
            <c:spPr>
              <a:solidFill>
                <a:schemeClr val="accent3"/>
              </a:solidFill>
              <a:ln>
                <a:solidFill>
                  <a:schemeClr val="accent3"/>
                </a:solidFill>
              </a:ln>
            </c:spPr>
          </c:marker>
          <c:cat>
            <c:strRef>
              <c:f>'Water Input sheet'!$K$4:$O$4</c:f>
              <c:strCache>
                <c:ptCount val="5"/>
                <c:pt idx="0">
                  <c:v>FY15</c:v>
                </c:pt>
                <c:pt idx="1">
                  <c:v>FY16</c:v>
                </c:pt>
                <c:pt idx="2">
                  <c:v>FY17</c:v>
                </c:pt>
                <c:pt idx="3">
                  <c:v>FY18</c:v>
                </c:pt>
                <c:pt idx="4">
                  <c:v>FY19</c:v>
                </c:pt>
              </c:strCache>
            </c:strRef>
          </c:cat>
          <c:val>
            <c:numRef>
              <c:f>'Water Input sheet'!$K$5:$O$5</c:f>
              <c:numCache>
                <c:formatCode>#,##0</c:formatCode>
                <c:ptCount val="5"/>
                <c:pt idx="0">
                  <c:v>3900713.8151249993</c:v>
                </c:pt>
                <c:pt idx="1">
                  <c:v>4018515.3708999995</c:v>
                </c:pt>
                <c:pt idx="2">
                  <c:v>3978330.217191</c:v>
                </c:pt>
                <c:pt idx="3">
                  <c:v>3898763.6128471806</c:v>
                </c:pt>
                <c:pt idx="4">
                  <c:v>3781800.7044617641</c:v>
                </c:pt>
              </c:numCache>
            </c:numRef>
          </c:val>
          <c:smooth val="0"/>
        </c:ser>
        <c:ser>
          <c:idx val="5"/>
          <c:order val="1"/>
          <c:tx>
            <c:strRef>
              <c:f>'Water Input sheet'!$I$10</c:f>
              <c:strCache>
                <c:ptCount val="1"/>
              </c:strCache>
            </c:strRef>
          </c:tx>
          <c:spPr>
            <a:ln>
              <a:prstDash val="sysDash"/>
            </a:ln>
          </c:spPr>
          <c:marker>
            <c:symbol val="square"/>
            <c:size val="7"/>
          </c:marker>
          <c:cat>
            <c:strRef>
              <c:f>'Water Input sheet'!$K$4:$O$4</c:f>
              <c:strCache>
                <c:ptCount val="5"/>
                <c:pt idx="0">
                  <c:v>FY15</c:v>
                </c:pt>
                <c:pt idx="1">
                  <c:v>FY16</c:v>
                </c:pt>
                <c:pt idx="2">
                  <c:v>FY17</c:v>
                </c:pt>
                <c:pt idx="3">
                  <c:v>FY18</c:v>
                </c:pt>
                <c:pt idx="4">
                  <c:v>FY19</c:v>
                </c:pt>
              </c:strCache>
            </c:strRef>
          </c:cat>
          <c:val>
            <c:numRef>
              <c:f>'Water Input sheet'!$K$10:$O$10</c:f>
            </c:numRef>
          </c:val>
          <c:smooth val="0"/>
        </c:ser>
        <c:dLbls>
          <c:showLegendKey val="0"/>
          <c:showVal val="0"/>
          <c:showCatName val="0"/>
          <c:showSerName val="0"/>
          <c:showPercent val="0"/>
          <c:showBubbleSize val="0"/>
        </c:dLbls>
        <c:marker val="1"/>
        <c:smooth val="0"/>
        <c:axId val="1925428352"/>
        <c:axId val="1925429888"/>
      </c:lineChart>
      <c:catAx>
        <c:axId val="1925428352"/>
        <c:scaling>
          <c:orientation val="minMax"/>
        </c:scaling>
        <c:delete val="0"/>
        <c:axPos val="b"/>
        <c:majorTickMark val="out"/>
        <c:minorTickMark val="none"/>
        <c:tickLblPos val="nextTo"/>
        <c:spPr>
          <a:ln>
            <a:noFill/>
          </a:ln>
        </c:spPr>
        <c:txPr>
          <a:bodyPr/>
          <a:lstStyle/>
          <a:p>
            <a:pPr>
              <a:defRPr sz="1600" b="1"/>
            </a:pPr>
            <a:endParaRPr lang="en-US"/>
          </a:p>
        </c:txPr>
        <c:crossAx val="1925429888"/>
        <c:crosses val="autoZero"/>
        <c:auto val="1"/>
        <c:lblAlgn val="ctr"/>
        <c:lblOffset val="100"/>
        <c:noMultiLvlLbl val="0"/>
      </c:catAx>
      <c:valAx>
        <c:axId val="1925429888"/>
        <c:scaling>
          <c:orientation val="minMax"/>
        </c:scaling>
        <c:delete val="0"/>
        <c:axPos val="l"/>
        <c:majorGridlines>
          <c:spPr>
            <a:ln>
              <a:solidFill>
                <a:schemeClr val="bg1">
                  <a:lumMod val="85000"/>
                </a:schemeClr>
              </a:solidFill>
              <a:prstDash val="dash"/>
            </a:ln>
          </c:spPr>
        </c:majorGridlines>
        <c:numFmt formatCode="#,##0" sourceLinked="1"/>
        <c:majorTickMark val="out"/>
        <c:minorTickMark val="none"/>
        <c:tickLblPos val="nextTo"/>
        <c:spPr>
          <a:ln>
            <a:noFill/>
          </a:ln>
        </c:spPr>
        <c:txPr>
          <a:bodyPr/>
          <a:lstStyle/>
          <a:p>
            <a:pPr>
              <a:defRPr sz="1600" b="1"/>
            </a:pPr>
            <a:endParaRPr lang="en-US"/>
          </a:p>
        </c:txPr>
        <c:crossAx val="1925428352"/>
        <c:crosses val="autoZero"/>
        <c:crossBetween val="between"/>
      </c:valAx>
    </c:plotArea>
    <c:legend>
      <c:legendPos val="b"/>
      <c:layout>
        <c:manualLayout>
          <c:xMode val="edge"/>
          <c:yMode val="edge"/>
          <c:x val="0.16736872008645978"/>
          <c:y val="0.91849812063198344"/>
          <c:w val="0.72030792033348767"/>
          <c:h val="8.1501879368016533E-2"/>
        </c:manualLayout>
      </c:layout>
      <c:overlay val="0"/>
      <c:txPr>
        <a:bodyPr/>
        <a:lstStyle/>
        <a:p>
          <a:pPr>
            <a:defRPr sz="1600" b="1"/>
          </a:pPr>
          <a:endParaRPr lang="en-US"/>
        </a:p>
      </c:txPr>
    </c:legend>
    <c:plotVisOnly val="1"/>
    <c:dispBlanksAs val="gap"/>
    <c:showDLblsOverMax val="0"/>
  </c:chart>
  <c:spPr>
    <a:solidFill>
      <a:schemeClr val="bg1"/>
    </a:solidFill>
    <a:ln w="28575">
      <a:solidFill>
        <a:schemeClr val="accent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56130</xdr:colOff>
      <xdr:row>42</xdr:row>
      <xdr:rowOff>68035</xdr:rowOff>
    </xdr:from>
    <xdr:to>
      <xdr:col>14</xdr:col>
      <xdr:colOff>66336</xdr:colOff>
      <xdr:row>59</xdr:row>
      <xdr:rowOff>129270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49666</xdr:colOff>
      <xdr:row>79</xdr:row>
      <xdr:rowOff>149679</xdr:rowOff>
    </xdr:from>
    <xdr:to>
      <xdr:col>14</xdr:col>
      <xdr:colOff>75457</xdr:colOff>
      <xdr:row>94</xdr:row>
      <xdr:rowOff>85325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35874</xdr:colOff>
      <xdr:row>5</xdr:row>
      <xdr:rowOff>122464</xdr:rowOff>
    </xdr:from>
    <xdr:to>
      <xdr:col>13</xdr:col>
      <xdr:colOff>1081769</xdr:colOff>
      <xdr:row>22</xdr:row>
      <xdr:rowOff>178594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0</xdr:colOff>
          <xdr:row>5</xdr:row>
          <xdr:rowOff>200025</xdr:rowOff>
        </xdr:from>
        <xdr:to>
          <xdr:col>6</xdr:col>
          <xdr:colOff>9525</xdr:colOff>
          <xdr:row>7</xdr:row>
          <xdr:rowOff>180975</xdr:rowOff>
        </xdr:to>
        <xdr:sp macro="" textlink="">
          <xdr:nvSpPr>
            <xdr:cNvPr id="3073" name="ComboBox2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8030</xdr:colOff>
      <xdr:row>5</xdr:row>
      <xdr:rowOff>291895</xdr:rowOff>
    </xdr:from>
    <xdr:to>
      <xdr:col>15</xdr:col>
      <xdr:colOff>1121491</xdr:colOff>
      <xdr:row>29</xdr:row>
      <xdr:rowOff>93493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660605</xdr:colOff>
      <xdr:row>11</xdr:row>
      <xdr:rowOff>61452</xdr:rowOff>
    </xdr:from>
    <xdr:to>
      <xdr:col>7</xdr:col>
      <xdr:colOff>945915</xdr:colOff>
      <xdr:row>23</xdr:row>
      <xdr:rowOff>138266</xdr:rowOff>
    </xdr:to>
    <xdr:sp macro="" textlink="">
      <xdr:nvSpPr>
        <xdr:cNvPr id="3" name="TextBox 2"/>
        <xdr:cNvSpPr txBox="1"/>
      </xdr:nvSpPr>
      <xdr:spPr>
        <a:xfrm>
          <a:off x="5377016" y="2150807"/>
          <a:ext cx="5447246" cy="2289072"/>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solidFill>
                <a:schemeClr val="bg1"/>
              </a:solidFill>
            </a:rPr>
            <a:t>Use Filter</a:t>
          </a:r>
          <a:r>
            <a:rPr lang="en-GB" sz="2800" b="1" baseline="0">
              <a:solidFill>
                <a:schemeClr val="bg1"/>
              </a:solidFill>
            </a:rPr>
            <a:t> in the first two columns below to choose the criteria (e.g. Route, DU/Managed Station) to update the information in the table and chart.</a:t>
          </a:r>
          <a:endParaRPr lang="en-GB" sz="2800" b="1">
            <a:solidFill>
              <a:schemeClr val="bg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ullock\Data\26%20Utilities%20C\Wash-up%202014-15\Utilities%20Wash-up%20Master%202014-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Q\hq05groups\FINCON\Group%20Business%20Planning%20and%20Analysis\Group%20Analysis\Energy%20Management\Model\Electricity%20Model%20v3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st Wash-up"/>
      <sheetName val="TABS csv input"/>
      <sheetName val="ESTA_Factors_Template"/>
      <sheetName val="Template Column Notes"/>
      <sheetName val="Grid &amp; NT Summary"/>
      <sheetName val="Raw Grid Reads"/>
      <sheetName val="Grid Meter Readings"/>
      <sheetName val="LoR order"/>
      <sheetName val="ESTA Summary"/>
      <sheetName val="Traction Pivot Summary"/>
      <sheetName val="Billed Grid"/>
      <sheetName val="Willesden 25kV"/>
      <sheetName val="Non-Traction kWh Summary"/>
      <sheetName val="Non-Traction Cost Summary"/>
      <sheetName val="NT by Route"/>
      <sheetName val="LUL"/>
      <sheetName val="Non-Fran Collections"/>
      <sheetName val="Non Traction Detail"/>
      <sheetName val="DUoS - TUoS Rates"/>
      <sheetName val="AMR Metered NT"/>
      <sheetName val="NTfT"/>
      <sheetName val="Sites per ESTA"/>
      <sheetName val="SBP Non T"/>
      <sheetName val="Losses"/>
      <sheetName val="Southern subs no NT"/>
      <sheetName val="NT Trans"/>
      <sheetName val="CCL"/>
      <sheetName val="LNW Reads"/>
      <sheetName val="Merseyside"/>
      <sheetName val="South Reads"/>
      <sheetName val="Euston Stn"/>
      <sheetName val="Waterloo Stn"/>
      <sheetName val="Northam"/>
      <sheetName val="ConRail Htg"/>
      <sheetName val="Sort Sheet"/>
      <sheetName val="Northampto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sheetData sheetId="22" refreshError="1"/>
      <sheetData sheetId="23" refreshError="1"/>
      <sheetData sheetId="24">
        <row r="4">
          <cell r="B4" t="str">
            <v>Loss Code</v>
          </cell>
          <cell r="C4" t="str">
            <v>Loss Uplift Factor</v>
          </cell>
        </row>
        <row r="5">
          <cell r="B5" t="str">
            <v>A 650V AC</v>
          </cell>
          <cell r="C5">
            <v>1.05</v>
          </cell>
        </row>
        <row r="6">
          <cell r="B6" t="str">
            <v>B 650V AC</v>
          </cell>
          <cell r="C6">
            <v>1.05</v>
          </cell>
        </row>
        <row r="7">
          <cell r="B7" t="str">
            <v>D 650V AC</v>
          </cell>
          <cell r="C7">
            <v>1.05</v>
          </cell>
        </row>
        <row r="8">
          <cell r="B8" t="str">
            <v>E 650V AC</v>
          </cell>
          <cell r="C8">
            <v>1.05</v>
          </cell>
        </row>
        <row r="9">
          <cell r="B9" t="str">
            <v>F 415V</v>
          </cell>
          <cell r="C9">
            <v>1.05</v>
          </cell>
        </row>
        <row r="10">
          <cell r="B10" t="str">
            <v>F 415V / 650V ?</v>
          </cell>
          <cell r="C10">
            <v>1.05</v>
          </cell>
        </row>
        <row r="11">
          <cell r="B11" t="str">
            <v>F 650V AC</v>
          </cell>
          <cell r="C11">
            <v>1.05</v>
          </cell>
        </row>
        <row r="12">
          <cell r="B12" t="str">
            <v>G 25kV</v>
          </cell>
          <cell r="C12">
            <v>1</v>
          </cell>
        </row>
        <row r="13">
          <cell r="B13" t="str">
            <v>G 415V / 650V ?</v>
          </cell>
          <cell r="C13">
            <v>1.05</v>
          </cell>
        </row>
        <row r="14">
          <cell r="B14" t="str">
            <v>H 415V / 650V ?</v>
          </cell>
          <cell r="C14">
            <v>1.05</v>
          </cell>
        </row>
        <row r="15">
          <cell r="B15" t="str">
            <v>I 415V / 650V ?</v>
          </cell>
          <cell r="C15">
            <v>1.05</v>
          </cell>
        </row>
        <row r="16">
          <cell r="B16" t="str">
            <v>J 415V / 650V ?</v>
          </cell>
          <cell r="C16">
            <v>1.05</v>
          </cell>
        </row>
        <row r="17">
          <cell r="B17" t="str">
            <v>M 415V</v>
          </cell>
          <cell r="C17">
            <v>1.05</v>
          </cell>
        </row>
        <row r="18">
          <cell r="B18" t="str">
            <v>N 650V AC</v>
          </cell>
          <cell r="C18">
            <v>1.05</v>
          </cell>
        </row>
        <row r="19">
          <cell r="B19" t="str">
            <v>P 650V AC</v>
          </cell>
          <cell r="C19">
            <v>1.05</v>
          </cell>
        </row>
        <row r="20">
          <cell r="B20" t="str">
            <v>Q 650V AC</v>
          </cell>
          <cell r="C20">
            <v>1.05</v>
          </cell>
        </row>
        <row r="21">
          <cell r="B21" t="str">
            <v>R 415V</v>
          </cell>
          <cell r="C21">
            <v>1.05</v>
          </cell>
        </row>
        <row r="22">
          <cell r="B22" t="str">
            <v>R 650V AC</v>
          </cell>
          <cell r="C22">
            <v>1.05</v>
          </cell>
        </row>
        <row r="23">
          <cell r="B23" t="str">
            <v>S 650V AC</v>
          </cell>
          <cell r="C23">
            <v>1.05</v>
          </cell>
        </row>
        <row r="24">
          <cell r="B24" t="str">
            <v>T 25kV</v>
          </cell>
          <cell r="C24">
            <v>1.05</v>
          </cell>
        </row>
        <row r="25">
          <cell r="B25" t="str">
            <v>T 415V</v>
          </cell>
          <cell r="C25">
            <v>1.05</v>
          </cell>
        </row>
        <row r="26">
          <cell r="B26" t="str">
            <v>T 415V / 650V ?</v>
          </cell>
          <cell r="C26">
            <v>1.05</v>
          </cell>
        </row>
        <row r="27">
          <cell r="B27" t="str">
            <v>T 650V AC</v>
          </cell>
          <cell r="C27">
            <v>1.05</v>
          </cell>
        </row>
        <row r="28">
          <cell r="B28" t="str">
            <v>T 750V DC</v>
          </cell>
          <cell r="C28">
            <v>1.27</v>
          </cell>
        </row>
        <row r="29">
          <cell r="B29" t="str">
            <v>T 11kV</v>
          </cell>
          <cell r="C29">
            <v>1</v>
          </cell>
        </row>
        <row r="30">
          <cell r="B30" t="str">
            <v>U 230V</v>
          </cell>
          <cell r="C30">
            <v>1.05</v>
          </cell>
        </row>
        <row r="31">
          <cell r="B31" t="str">
            <v>U 33kV</v>
          </cell>
          <cell r="C31">
            <v>1</v>
          </cell>
        </row>
        <row r="32">
          <cell r="B32" t="str">
            <v>U 415V</v>
          </cell>
          <cell r="C32">
            <v>1.05</v>
          </cell>
        </row>
        <row r="33">
          <cell r="B33" t="str">
            <v>U 415V / 650V ?</v>
          </cell>
          <cell r="C33">
            <v>1.05</v>
          </cell>
        </row>
        <row r="34">
          <cell r="B34" t="str">
            <v>U 750V DC</v>
          </cell>
          <cell r="C34">
            <v>1.27</v>
          </cell>
        </row>
        <row r="35">
          <cell r="B35" t="str">
            <v>V 25kV</v>
          </cell>
          <cell r="C35">
            <v>1</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Model Guidance Notes"/>
      <sheetName val="Model Version History"/>
      <sheetName val="Route High Level Summary"/>
      <sheetName val="Route Detailed Summary (2)"/>
      <sheetName val="Route Detailed Summary"/>
      <sheetName val="Data sheets &gt;&gt;"/>
      <sheetName val="Data"/>
      <sheetName val="CRC"/>
      <sheetName val="NTFT"/>
      <sheetName val="Seasonality"/>
      <sheetName val="Driver"/>
      <sheetName val="Raj"/>
      <sheetName val="Driver3"/>
      <sheetName val="Inputs &gt;&gt;"/>
      <sheetName val="NTFT by DU"/>
      <sheetName val="Anglia &gt;&gt;"/>
      <sheetName val="Ipswich"/>
      <sheetName val="Romford"/>
      <sheetName val="Tottenham"/>
      <sheetName val="Liverpool Street Station"/>
      <sheetName val="LNE+EM &gt;&gt;"/>
      <sheetName val="Bedford"/>
      <sheetName val="Derby"/>
      <sheetName val="Doncaster"/>
      <sheetName val="Hitchin"/>
      <sheetName val="Leeds"/>
      <sheetName val="Newcastle"/>
      <sheetName val="Sheffield"/>
      <sheetName val="York"/>
      <sheetName val="Kings Cross Station"/>
      <sheetName val="Leeds City Station"/>
      <sheetName val="LNW &gt;&gt;"/>
      <sheetName val="Bletchley"/>
      <sheetName val="Carlisle"/>
      <sheetName val="Euston"/>
      <sheetName val="Liverpool"/>
      <sheetName val="Manchester"/>
      <sheetName val="Saltley"/>
      <sheetName val="Sandwell &amp; Dudley"/>
      <sheetName val="Stafford"/>
      <sheetName val="Birmingham New Street Station"/>
      <sheetName val="Euston Station"/>
      <sheetName val="Liverpool Lime Street Station"/>
      <sheetName val="Manchester Piccadilly Station"/>
      <sheetName val="Scotland &gt;&gt;"/>
      <sheetName val="Edinburgh"/>
      <sheetName val="Glasgow"/>
      <sheetName val="Motherwell"/>
      <sheetName val="Perth"/>
      <sheetName val="Edinburgh Waverley Station"/>
      <sheetName val="Glasgow Central station"/>
      <sheetName val="South East &gt;&gt;"/>
      <sheetName val="Ashford"/>
      <sheetName val="Brighton"/>
      <sheetName val="Croydon"/>
      <sheetName val="London Bridge"/>
      <sheetName val="Orpington"/>
      <sheetName val="Cannon Street Station"/>
      <sheetName val="Charing Cross Station"/>
      <sheetName val="London Bridge Station"/>
      <sheetName val="Victoria Station"/>
      <sheetName val="Wales &gt;&gt;"/>
      <sheetName val="Cardiff"/>
      <sheetName val="Shrewsbury"/>
      <sheetName val="Wessex &gt;&gt;"/>
      <sheetName val="Clapham"/>
      <sheetName val="Eastleigh"/>
      <sheetName val="Woking"/>
      <sheetName val="Waterloo Station"/>
      <sheetName val="Western &gt;&gt;"/>
      <sheetName val="Bristol"/>
      <sheetName val="Plymouth"/>
      <sheetName val="Reading"/>
      <sheetName val="Swindon"/>
      <sheetName val="Bristol Temple Meads Station"/>
      <sheetName val="Paddington Station"/>
      <sheetName val="Reading S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L34"/>
  <sheetViews>
    <sheetView showGridLines="0" tabSelected="1" zoomScale="85" zoomScaleNormal="85" workbookViewId="0">
      <selection activeCell="J10" sqref="J10"/>
    </sheetView>
  </sheetViews>
  <sheetFormatPr defaultRowHeight="15" x14ac:dyDescent="0.25"/>
  <cols>
    <col min="1" max="1" width="19.7109375" style="107" customWidth="1"/>
    <col min="2" max="2" width="27.5703125" style="107" bestFit="1" customWidth="1"/>
    <col min="3" max="3" width="35.85546875" style="107" bestFit="1" customWidth="1"/>
    <col min="4" max="16384" width="9.140625" style="107"/>
  </cols>
  <sheetData>
    <row r="2" spans="1:12" ht="21" customHeight="1" x14ac:dyDescent="0.25">
      <c r="A2" s="237" t="s">
        <v>117</v>
      </c>
      <c r="B2" s="237"/>
      <c r="C2" s="237"/>
      <c r="D2" s="237"/>
      <c r="E2" s="237"/>
      <c r="F2" s="237"/>
      <c r="G2" s="237"/>
      <c r="H2" s="237"/>
      <c r="I2" s="237"/>
      <c r="J2" s="237"/>
      <c r="K2" s="237"/>
      <c r="L2" s="237"/>
    </row>
    <row r="3" spans="1:12" ht="21" customHeight="1" x14ac:dyDescent="0.25">
      <c r="A3" s="237"/>
      <c r="B3" s="237"/>
      <c r="C3" s="237"/>
      <c r="D3" s="237"/>
      <c r="E3" s="237"/>
      <c r="F3" s="237"/>
      <c r="G3" s="237"/>
      <c r="H3" s="237"/>
      <c r="I3" s="237"/>
      <c r="J3" s="237"/>
      <c r="K3" s="237"/>
      <c r="L3" s="237"/>
    </row>
    <row r="6" spans="1:12" ht="23.25" x14ac:dyDescent="0.35">
      <c r="A6" s="108" t="s">
        <v>118</v>
      </c>
      <c r="B6" s="109"/>
      <c r="C6" s="109"/>
      <c r="D6" s="109"/>
      <c r="E6" s="109"/>
      <c r="F6" s="109"/>
      <c r="G6" s="109"/>
      <c r="H6" s="109"/>
      <c r="I6" s="109"/>
      <c r="J6" s="109"/>
      <c r="K6" s="109"/>
      <c r="L6" s="109"/>
    </row>
    <row r="8" spans="1:12" ht="15.75" x14ac:dyDescent="0.25">
      <c r="A8" s="110" t="s">
        <v>119</v>
      </c>
      <c r="B8" s="111" t="s">
        <v>117</v>
      </c>
      <c r="C8" s="112"/>
      <c r="D8" s="29"/>
      <c r="E8" s="29"/>
      <c r="F8" s="29"/>
      <c r="G8" s="29"/>
      <c r="H8" s="29"/>
      <c r="I8" s="29"/>
      <c r="J8" s="29"/>
      <c r="K8" s="29"/>
      <c r="L8" s="29"/>
    </row>
    <row r="9" spans="1:12" ht="15.75" x14ac:dyDescent="0.25">
      <c r="A9" s="113"/>
      <c r="B9" s="114"/>
      <c r="C9" s="112"/>
      <c r="D9" s="29"/>
      <c r="E9" s="29"/>
      <c r="F9" s="29"/>
      <c r="G9" s="29"/>
      <c r="H9" s="29"/>
      <c r="I9" s="29"/>
      <c r="J9" s="29"/>
      <c r="K9" s="29"/>
      <c r="L9" s="29"/>
    </row>
    <row r="10" spans="1:12" ht="15.75" x14ac:dyDescent="0.25">
      <c r="A10" s="110" t="s">
        <v>120</v>
      </c>
      <c r="B10" s="111"/>
      <c r="C10" s="112"/>
      <c r="D10" s="29"/>
      <c r="E10" s="29"/>
      <c r="F10" s="29"/>
      <c r="G10" s="29"/>
      <c r="H10" s="29"/>
      <c r="I10" s="29"/>
      <c r="J10" s="29"/>
      <c r="K10" s="29"/>
      <c r="L10" s="29"/>
    </row>
    <row r="11" spans="1:12" ht="15.75" x14ac:dyDescent="0.25">
      <c r="A11" s="113"/>
      <c r="B11" s="114"/>
      <c r="C11" s="112"/>
      <c r="D11" s="29"/>
      <c r="E11" s="29"/>
      <c r="F11" s="29"/>
      <c r="G11" s="29"/>
      <c r="H11" s="29"/>
      <c r="I11" s="29"/>
      <c r="J11" s="29"/>
      <c r="K11" s="29"/>
      <c r="L11" s="29"/>
    </row>
    <row r="12" spans="1:12" ht="15.75" x14ac:dyDescent="0.25">
      <c r="A12" s="110" t="s">
        <v>121</v>
      </c>
      <c r="B12" s="111" t="s">
        <v>122</v>
      </c>
      <c r="C12" s="112"/>
      <c r="D12" s="29"/>
      <c r="E12" s="29"/>
      <c r="F12" s="29"/>
      <c r="G12" s="29"/>
      <c r="H12" s="29"/>
      <c r="I12" s="29"/>
      <c r="J12" s="29"/>
      <c r="K12" s="29"/>
      <c r="L12" s="29"/>
    </row>
    <row r="13" spans="1:12" ht="15.75" x14ac:dyDescent="0.25">
      <c r="A13" s="113"/>
      <c r="B13" s="114"/>
      <c r="C13" s="112"/>
      <c r="D13" s="29"/>
      <c r="E13" s="29"/>
      <c r="F13" s="29"/>
      <c r="G13" s="29"/>
      <c r="H13" s="29"/>
      <c r="I13" s="29"/>
      <c r="J13" s="29"/>
      <c r="K13" s="29"/>
      <c r="L13" s="29"/>
    </row>
    <row r="14" spans="1:12" ht="15.75" x14ac:dyDescent="0.25">
      <c r="A14" s="110" t="s">
        <v>123</v>
      </c>
      <c r="B14" s="111"/>
      <c r="C14" s="112"/>
      <c r="D14" s="29"/>
      <c r="E14" s="29"/>
      <c r="F14" s="29"/>
      <c r="G14" s="29"/>
      <c r="H14" s="29"/>
      <c r="I14" s="29"/>
      <c r="J14" s="29"/>
      <c r="K14" s="29"/>
      <c r="L14" s="29"/>
    </row>
    <row r="15" spans="1:12" ht="15.75" x14ac:dyDescent="0.25">
      <c r="A15" s="113"/>
      <c r="B15" s="114"/>
      <c r="C15" s="112"/>
      <c r="D15" s="29"/>
      <c r="E15" s="29"/>
      <c r="F15" s="29"/>
      <c r="G15" s="29"/>
      <c r="H15" s="29"/>
      <c r="I15" s="29"/>
      <c r="J15" s="29"/>
      <c r="K15" s="29"/>
      <c r="L15" s="29"/>
    </row>
    <row r="16" spans="1:12" ht="15.75" x14ac:dyDescent="0.25">
      <c r="A16" s="110" t="s">
        <v>124</v>
      </c>
      <c r="B16" s="111" t="s">
        <v>125</v>
      </c>
      <c r="C16" s="112"/>
      <c r="D16" s="29"/>
      <c r="E16" s="29"/>
      <c r="F16" s="29"/>
      <c r="G16" s="29"/>
      <c r="H16" s="29"/>
      <c r="I16" s="29"/>
      <c r="J16" s="29"/>
      <c r="K16" s="29"/>
      <c r="L16" s="29"/>
    </row>
    <row r="17" spans="1:7" ht="15.75" x14ac:dyDescent="0.25">
      <c r="A17" s="113"/>
      <c r="B17" s="114"/>
      <c r="C17" s="112"/>
      <c r="D17" s="29"/>
      <c r="E17" s="29"/>
      <c r="F17" s="29"/>
      <c r="G17" s="29"/>
    </row>
    <row r="18" spans="1:7" ht="15.75" x14ac:dyDescent="0.25">
      <c r="A18" s="115" t="s">
        <v>126</v>
      </c>
      <c r="B18" s="116" t="s">
        <v>127</v>
      </c>
      <c r="C18" s="117" t="s">
        <v>128</v>
      </c>
      <c r="D18" s="29"/>
      <c r="E18" s="29"/>
      <c r="F18" s="29"/>
      <c r="G18" s="29"/>
    </row>
    <row r="19" spans="1:7" ht="15.75" x14ac:dyDescent="0.25">
      <c r="A19" s="118"/>
      <c r="B19" s="119" t="s">
        <v>129</v>
      </c>
      <c r="C19" s="120" t="s">
        <v>130</v>
      </c>
      <c r="D19" s="29"/>
      <c r="E19" s="29"/>
      <c r="F19" s="29"/>
      <c r="G19" s="121"/>
    </row>
    <row r="20" spans="1:7" ht="15.75" x14ac:dyDescent="0.25">
      <c r="A20" s="118"/>
      <c r="B20" s="119" t="s">
        <v>131</v>
      </c>
      <c r="C20" s="120" t="s">
        <v>132</v>
      </c>
      <c r="D20" s="29"/>
      <c r="E20" s="29"/>
      <c r="F20" s="29"/>
      <c r="G20" s="29"/>
    </row>
    <row r="21" spans="1:7" ht="15.75" x14ac:dyDescent="0.25">
      <c r="A21" s="118"/>
      <c r="B21" s="122" t="s">
        <v>133</v>
      </c>
      <c r="C21" s="120" t="s">
        <v>134</v>
      </c>
      <c r="D21" s="29"/>
      <c r="E21" s="29"/>
      <c r="F21" s="29"/>
      <c r="G21" s="29"/>
    </row>
    <row r="22" spans="1:7" ht="15.75" x14ac:dyDescent="0.25">
      <c r="A22" s="118"/>
      <c r="B22" s="122" t="s">
        <v>135</v>
      </c>
      <c r="C22" s="120" t="s">
        <v>136</v>
      </c>
      <c r="D22" s="29"/>
      <c r="E22" s="29"/>
      <c r="F22" s="29"/>
      <c r="G22" s="29"/>
    </row>
    <row r="23" spans="1:7" ht="15.75" x14ac:dyDescent="0.25">
      <c r="A23" s="118"/>
      <c r="B23" s="122" t="s">
        <v>137</v>
      </c>
      <c r="C23" s="120" t="s">
        <v>138</v>
      </c>
      <c r="D23" s="97" t="s">
        <v>139</v>
      </c>
      <c r="E23" s="29"/>
      <c r="F23" s="29"/>
      <c r="G23" s="29"/>
    </row>
    <row r="24" spans="1:7" ht="15.75" x14ac:dyDescent="0.25">
      <c r="A24" s="118"/>
      <c r="B24" s="122" t="s">
        <v>140</v>
      </c>
      <c r="C24" s="120" t="s">
        <v>141</v>
      </c>
      <c r="D24" s="29"/>
      <c r="E24" s="29"/>
      <c r="F24" s="29"/>
      <c r="G24" s="29"/>
    </row>
    <row r="25" spans="1:7" ht="15.75" x14ac:dyDescent="0.25">
      <c r="A25" s="118"/>
      <c r="B25" s="122" t="s">
        <v>142</v>
      </c>
      <c r="C25" s="120" t="s">
        <v>143</v>
      </c>
      <c r="D25" s="29"/>
      <c r="E25" s="29"/>
      <c r="F25" s="29"/>
      <c r="G25" s="29"/>
    </row>
    <row r="26" spans="1:7" ht="15.75" x14ac:dyDescent="0.25">
      <c r="A26" s="118"/>
      <c r="B26" s="122" t="s">
        <v>144</v>
      </c>
      <c r="C26" s="120" t="s">
        <v>145</v>
      </c>
      <c r="D26" s="29"/>
      <c r="E26" s="29"/>
      <c r="F26" s="29"/>
      <c r="G26" s="29"/>
    </row>
    <row r="27" spans="1:7" ht="15.75" x14ac:dyDescent="0.25">
      <c r="A27" s="118"/>
      <c r="B27" s="119"/>
      <c r="C27" s="120"/>
      <c r="D27" s="29"/>
      <c r="E27" s="29"/>
      <c r="F27" s="29"/>
      <c r="G27" s="29"/>
    </row>
    <row r="28" spans="1:7" ht="15.75" x14ac:dyDescent="0.25">
      <c r="A28" s="118"/>
      <c r="B28" s="119"/>
      <c r="C28" s="120"/>
      <c r="D28" s="29"/>
      <c r="E28" s="29"/>
      <c r="F28" s="29"/>
      <c r="G28" s="29"/>
    </row>
    <row r="29" spans="1:7" ht="15.75" x14ac:dyDescent="0.25">
      <c r="A29" s="118"/>
      <c r="B29" s="119"/>
      <c r="C29" s="120"/>
      <c r="D29" s="29"/>
      <c r="E29" s="29"/>
      <c r="F29" s="29"/>
      <c r="G29" s="29"/>
    </row>
    <row r="30" spans="1:7" ht="15.75" x14ac:dyDescent="0.25">
      <c r="A30" s="118"/>
      <c r="B30" s="119"/>
      <c r="C30" s="120"/>
      <c r="D30" s="29"/>
      <c r="E30" s="29"/>
      <c r="F30" s="29"/>
      <c r="G30" s="29"/>
    </row>
    <row r="31" spans="1:7" ht="15.75" x14ac:dyDescent="0.25">
      <c r="A31" s="123" t="s">
        <v>146</v>
      </c>
      <c r="B31" s="122" t="s">
        <v>147</v>
      </c>
      <c r="C31" s="120" t="s">
        <v>148</v>
      </c>
      <c r="D31" s="29"/>
      <c r="E31" s="29"/>
      <c r="F31" s="29"/>
      <c r="G31" s="29"/>
    </row>
    <row r="32" spans="1:7" ht="15.75" x14ac:dyDescent="0.25">
      <c r="A32" s="118"/>
      <c r="B32" s="122" t="s">
        <v>149</v>
      </c>
      <c r="C32" s="120" t="s">
        <v>150</v>
      </c>
      <c r="D32" s="29"/>
      <c r="E32" s="29"/>
      <c r="F32" s="29"/>
      <c r="G32" s="29"/>
    </row>
    <row r="33" spans="1:3" ht="15.75" x14ac:dyDescent="0.25">
      <c r="A33" s="118"/>
      <c r="B33" s="119"/>
      <c r="C33" s="120"/>
    </row>
    <row r="34" spans="1:3" ht="15.75" x14ac:dyDescent="0.25">
      <c r="A34" s="124"/>
      <c r="B34" s="125"/>
      <c r="C34" s="126"/>
    </row>
  </sheetData>
  <sheetProtection password="B1AF" sheet="1" objects="1" scenarios="1" formatColumns="0" formatRows="0" autoFilter="0"/>
  <mergeCells count="1">
    <mergeCell ref="A2:L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R193"/>
  <sheetViews>
    <sheetView showGridLines="0" view="pageBreakPreview" zoomScale="85" zoomScaleNormal="85" zoomScaleSheetLayoutView="85" workbookViewId="0">
      <selection activeCell="D22" sqref="D22"/>
    </sheetView>
  </sheetViews>
  <sheetFormatPr defaultRowHeight="15" x14ac:dyDescent="0.25"/>
  <cols>
    <col min="1" max="1" width="2.5703125" style="107" customWidth="1"/>
    <col min="2" max="2" width="24.28515625" style="107" customWidth="1"/>
    <col min="3" max="3" width="18.85546875" style="107" customWidth="1"/>
    <col min="4" max="4" width="36.28515625" style="107" customWidth="1"/>
    <col min="5" max="5" width="114.42578125" style="107" customWidth="1"/>
    <col min="6" max="7" width="9.140625" style="107"/>
    <col min="8" max="8" width="41" style="107" bestFit="1" customWidth="1"/>
    <col min="9" max="9" width="10.85546875" style="107" customWidth="1"/>
    <col min="10" max="10" width="19.140625" style="107" bestFit="1" customWidth="1"/>
    <col min="11" max="11" width="32.140625" style="107" bestFit="1" customWidth="1"/>
    <col min="12" max="16" width="9.140625" style="107"/>
    <col min="17" max="17" width="15" style="107" customWidth="1"/>
    <col min="18" max="18" width="18.85546875" style="107" hidden="1" customWidth="1"/>
    <col min="19" max="16384" width="9.140625" style="107"/>
  </cols>
  <sheetData>
    <row r="1" spans="2:18" x14ac:dyDescent="0.25">
      <c r="B1" s="127"/>
      <c r="G1" s="128"/>
      <c r="H1" s="129"/>
    </row>
    <row r="2" spans="2:18" ht="21" customHeight="1" x14ac:dyDescent="0.25">
      <c r="B2" s="237" t="s">
        <v>117</v>
      </c>
      <c r="C2" s="237"/>
      <c r="D2" s="237"/>
      <c r="E2" s="237"/>
      <c r="F2" s="237"/>
      <c r="G2" s="237"/>
    </row>
    <row r="3" spans="2:18" ht="21" customHeight="1" x14ac:dyDescent="0.25">
      <c r="B3" s="237"/>
      <c r="C3" s="237"/>
      <c r="D3" s="237"/>
      <c r="E3" s="237"/>
      <c r="F3" s="237"/>
      <c r="G3" s="237"/>
    </row>
    <row r="4" spans="2:18" ht="18.75" customHeight="1" x14ac:dyDescent="0.4">
      <c r="B4" s="14"/>
      <c r="C4" s="14"/>
      <c r="D4" s="14"/>
      <c r="E4" s="14"/>
      <c r="F4" s="14"/>
      <c r="G4" s="128"/>
      <c r="H4" s="128"/>
      <c r="I4" s="127"/>
      <c r="J4" s="127"/>
      <c r="K4" s="127"/>
      <c r="L4" s="127"/>
      <c r="M4" s="127"/>
      <c r="N4" s="127"/>
      <c r="O4" s="127"/>
      <c r="P4" s="127"/>
      <c r="Q4" s="127"/>
      <c r="R4" s="127"/>
    </row>
    <row r="5" spans="2:18" ht="26.25" x14ac:dyDescent="0.4">
      <c r="B5" s="130" t="s">
        <v>151</v>
      </c>
      <c r="G5" s="128"/>
      <c r="H5" s="129"/>
    </row>
    <row r="6" spans="2:18" x14ac:dyDescent="0.25">
      <c r="B6" s="127"/>
      <c r="G6" s="128"/>
      <c r="H6" s="129"/>
    </row>
    <row r="7" spans="2:18" ht="24" thickBot="1" x14ac:dyDescent="0.3">
      <c r="B7" s="131" t="s">
        <v>152</v>
      </c>
      <c r="C7" s="132"/>
      <c r="D7" s="132"/>
      <c r="E7" s="132"/>
      <c r="F7" s="132"/>
      <c r="G7" s="132"/>
      <c r="H7" s="133" t="s">
        <v>153</v>
      </c>
      <c r="I7" s="129"/>
    </row>
    <row r="8" spans="2:18" ht="15.75" x14ac:dyDescent="0.25">
      <c r="B8" s="127"/>
      <c r="G8" s="128"/>
      <c r="H8" s="134" t="s">
        <v>154</v>
      </c>
      <c r="I8" s="129"/>
    </row>
    <row r="9" spans="2:18" ht="15.75" x14ac:dyDescent="0.25">
      <c r="B9" s="135" t="s">
        <v>155</v>
      </c>
      <c r="I9" s="119"/>
      <c r="J9" s="112"/>
      <c r="K9" s="112"/>
      <c r="L9" s="112"/>
      <c r="M9" s="112"/>
      <c r="N9" s="112"/>
      <c r="O9" s="112"/>
      <c r="P9" s="112"/>
      <c r="Q9" s="112"/>
      <c r="R9" s="112"/>
    </row>
    <row r="10" spans="2:18" ht="15.75" x14ac:dyDescent="0.25">
      <c r="B10" s="136" t="s">
        <v>156</v>
      </c>
      <c r="H10" s="29"/>
      <c r="I10" s="119"/>
      <c r="J10" s="112"/>
      <c r="K10" s="112"/>
      <c r="L10" s="112"/>
      <c r="M10" s="112"/>
      <c r="N10" s="112"/>
      <c r="O10" s="112"/>
      <c r="P10" s="112"/>
      <c r="Q10" s="112"/>
      <c r="R10" s="112"/>
    </row>
    <row r="11" spans="2:18" ht="15.75" x14ac:dyDescent="0.25">
      <c r="B11" s="136" t="s">
        <v>157</v>
      </c>
      <c r="H11" s="29"/>
      <c r="I11" s="119"/>
      <c r="J11" s="112"/>
      <c r="K11" s="112"/>
      <c r="L11" s="112"/>
      <c r="M11" s="112"/>
      <c r="N11" s="112"/>
      <c r="O11" s="112"/>
      <c r="P11" s="112"/>
      <c r="Q11" s="112"/>
      <c r="R11" s="112"/>
    </row>
    <row r="12" spans="2:18" ht="15.75" x14ac:dyDescent="0.25">
      <c r="H12" s="137"/>
      <c r="J12" s="112"/>
      <c r="K12" s="112"/>
      <c r="L12" s="112"/>
      <c r="M12" s="112"/>
      <c r="N12" s="112"/>
      <c r="O12" s="112"/>
      <c r="P12" s="112"/>
      <c r="Q12" s="112"/>
      <c r="R12" s="112"/>
    </row>
    <row r="13" spans="2:18" ht="15.75" x14ac:dyDescent="0.25">
      <c r="B13" s="136" t="s">
        <v>158</v>
      </c>
      <c r="J13" s="112"/>
      <c r="K13" s="112"/>
      <c r="L13" s="112"/>
      <c r="M13" s="112"/>
      <c r="N13" s="112"/>
      <c r="O13" s="112"/>
      <c r="P13" s="112"/>
      <c r="Q13" s="112"/>
      <c r="R13" s="112"/>
    </row>
    <row r="14" spans="2:18" ht="15.75" x14ac:dyDescent="0.25">
      <c r="B14" s="136" t="s">
        <v>159</v>
      </c>
      <c r="J14" s="112"/>
      <c r="K14" s="112"/>
      <c r="L14" s="112"/>
      <c r="M14" s="112"/>
      <c r="N14" s="112"/>
      <c r="O14" s="112"/>
      <c r="P14" s="112"/>
      <c r="Q14" s="112"/>
      <c r="R14" s="112"/>
    </row>
    <row r="15" spans="2:18" ht="15.75" x14ac:dyDescent="0.25">
      <c r="C15" s="42"/>
      <c r="D15" s="42"/>
      <c r="J15" s="112"/>
      <c r="K15" s="112"/>
      <c r="L15" s="112"/>
      <c r="M15" s="112"/>
      <c r="N15" s="112"/>
      <c r="O15" s="112"/>
      <c r="P15" s="112"/>
      <c r="Q15" s="112"/>
      <c r="R15" s="112"/>
    </row>
    <row r="16" spans="2:18" ht="15.75" x14ac:dyDescent="0.25">
      <c r="B16" s="138" t="s">
        <v>160</v>
      </c>
      <c r="J16" s="112"/>
      <c r="K16" s="112"/>
      <c r="L16" s="112"/>
      <c r="M16" s="112"/>
      <c r="N16" s="112"/>
      <c r="O16" s="112"/>
      <c r="P16" s="112"/>
      <c r="Q16" s="112"/>
      <c r="R16" s="112"/>
    </row>
    <row r="17" spans="2:18" ht="15.75" x14ac:dyDescent="0.25">
      <c r="B17" s="138"/>
      <c r="H17" s="112"/>
      <c r="I17" s="112"/>
      <c r="J17" s="112"/>
      <c r="K17" s="112"/>
      <c r="L17" s="112"/>
      <c r="M17" s="112"/>
      <c r="N17" s="112"/>
      <c r="O17" s="112"/>
      <c r="P17" s="112"/>
      <c r="Q17" s="112"/>
      <c r="R17" s="112"/>
    </row>
    <row r="18" spans="2:18" ht="15.75" x14ac:dyDescent="0.25">
      <c r="B18" s="138" t="s">
        <v>161</v>
      </c>
      <c r="H18" s="112"/>
      <c r="I18" s="112"/>
      <c r="J18" s="112"/>
      <c r="K18" s="112"/>
      <c r="L18" s="112"/>
      <c r="M18" s="112"/>
      <c r="N18" s="112"/>
      <c r="O18" s="112"/>
      <c r="P18" s="112"/>
      <c r="Q18" s="112"/>
      <c r="R18" s="112"/>
    </row>
    <row r="19" spans="2:18" ht="15.75" x14ac:dyDescent="0.25">
      <c r="B19" s="138" t="s">
        <v>162</v>
      </c>
      <c r="H19" s="112"/>
      <c r="I19" s="112"/>
      <c r="J19" s="112"/>
      <c r="K19" s="112"/>
      <c r="L19" s="112"/>
      <c r="M19" s="112"/>
      <c r="N19" s="112"/>
      <c r="O19" s="112"/>
      <c r="P19" s="112"/>
      <c r="Q19" s="112"/>
      <c r="R19" s="112"/>
    </row>
    <row r="20" spans="2:18" ht="15.75" x14ac:dyDescent="0.25">
      <c r="B20" s="139" t="s">
        <v>163</v>
      </c>
      <c r="H20" s="112"/>
      <c r="I20" s="112"/>
      <c r="J20" s="112"/>
      <c r="K20" s="112"/>
      <c r="L20" s="112"/>
      <c r="M20" s="112"/>
      <c r="N20" s="112"/>
      <c r="O20" s="112"/>
      <c r="P20" s="112"/>
      <c r="Q20" s="112"/>
      <c r="R20" s="112"/>
    </row>
    <row r="21" spans="2:18" ht="15.75" x14ac:dyDescent="0.25">
      <c r="B21" s="138" t="s">
        <v>164</v>
      </c>
      <c r="H21" s="112"/>
      <c r="I21" s="112"/>
      <c r="J21" s="112"/>
      <c r="K21" s="112"/>
      <c r="L21" s="112"/>
      <c r="M21" s="112"/>
      <c r="N21" s="112"/>
      <c r="O21" s="112"/>
      <c r="P21" s="112"/>
      <c r="Q21" s="112"/>
      <c r="R21" s="112"/>
    </row>
    <row r="22" spans="2:18" ht="28.5" customHeight="1" x14ac:dyDescent="0.25">
      <c r="B22" s="138"/>
      <c r="H22" s="112"/>
      <c r="I22" s="112"/>
      <c r="J22" s="112"/>
      <c r="K22" s="112"/>
      <c r="L22" s="112"/>
      <c r="M22" s="112"/>
      <c r="N22" s="112"/>
      <c r="O22" s="112"/>
      <c r="P22" s="112"/>
      <c r="Q22" s="112"/>
      <c r="R22" s="112"/>
    </row>
    <row r="23" spans="2:18" ht="12" customHeight="1" x14ac:dyDescent="0.3">
      <c r="B23" s="140" t="s">
        <v>165</v>
      </c>
      <c r="H23" s="112"/>
      <c r="I23" s="112"/>
      <c r="J23" s="112"/>
      <c r="K23" s="112"/>
      <c r="L23" s="112"/>
      <c r="M23" s="112"/>
      <c r="N23" s="112"/>
      <c r="O23" s="112"/>
      <c r="P23" s="112"/>
      <c r="Q23" s="112"/>
      <c r="R23" s="112"/>
    </row>
    <row r="24" spans="2:18" ht="24" customHeight="1" x14ac:dyDescent="0.25">
      <c r="B24" s="141"/>
      <c r="C24" s="142" t="s">
        <v>166</v>
      </c>
      <c r="H24" s="112"/>
      <c r="I24" s="112"/>
      <c r="J24" s="112"/>
      <c r="K24" s="112"/>
      <c r="L24" s="112"/>
      <c r="M24" s="112"/>
      <c r="N24" s="112"/>
      <c r="O24" s="112"/>
      <c r="P24" s="112"/>
      <c r="Q24" s="112"/>
      <c r="R24" s="112"/>
    </row>
    <row r="25" spans="2:18" ht="15.75" customHeight="1" x14ac:dyDescent="0.25">
      <c r="B25" s="238" t="s">
        <v>8</v>
      </c>
      <c r="C25" s="112" t="s">
        <v>167</v>
      </c>
      <c r="H25" s="112"/>
      <c r="I25" s="112"/>
      <c r="J25" s="112"/>
      <c r="K25" s="112"/>
      <c r="L25" s="112"/>
      <c r="M25" s="112"/>
      <c r="N25" s="112"/>
      <c r="O25" s="112"/>
      <c r="P25" s="112"/>
      <c r="Q25" s="112"/>
      <c r="R25" s="112"/>
    </row>
    <row r="26" spans="2:18" ht="15.75" customHeight="1" x14ac:dyDescent="0.25">
      <c r="B26" s="239"/>
      <c r="C26" s="112" t="s">
        <v>168</v>
      </c>
      <c r="H26" s="112"/>
      <c r="I26" s="112"/>
      <c r="J26" s="112"/>
      <c r="K26" s="112"/>
      <c r="L26" s="112"/>
      <c r="M26" s="112"/>
      <c r="N26" s="112"/>
      <c r="O26" s="112"/>
      <c r="P26" s="112"/>
      <c r="Q26" s="112"/>
      <c r="R26" s="112"/>
    </row>
    <row r="27" spans="2:18" ht="15.75" x14ac:dyDescent="0.25">
      <c r="H27" s="112"/>
      <c r="I27" s="112"/>
      <c r="J27" s="112"/>
      <c r="K27" s="112"/>
      <c r="L27" s="112"/>
      <c r="M27" s="112"/>
      <c r="N27" s="112"/>
      <c r="O27" s="112"/>
      <c r="P27" s="112"/>
      <c r="Q27" s="112"/>
      <c r="R27" s="112"/>
    </row>
    <row r="28" spans="2:18" ht="15.75" x14ac:dyDescent="0.25">
      <c r="B28" s="143" t="s">
        <v>169</v>
      </c>
      <c r="H28" s="112"/>
      <c r="I28" s="112"/>
      <c r="J28" s="112"/>
      <c r="K28" s="112"/>
      <c r="L28" s="112"/>
      <c r="M28" s="112"/>
      <c r="N28" s="112"/>
      <c r="O28" s="112"/>
      <c r="P28" s="112"/>
      <c r="Q28" s="112"/>
      <c r="R28" s="112"/>
    </row>
    <row r="29" spans="2:18" ht="15.75" x14ac:dyDescent="0.25">
      <c r="B29" s="143"/>
      <c r="H29" s="112"/>
      <c r="I29" s="112"/>
      <c r="J29" s="112"/>
      <c r="K29" s="112"/>
      <c r="L29" s="112"/>
      <c r="M29" s="112"/>
      <c r="N29" s="112"/>
      <c r="O29" s="112"/>
      <c r="P29" s="112"/>
      <c r="Q29" s="112"/>
      <c r="R29" s="112"/>
    </row>
    <row r="30" spans="2:18" ht="15.75" x14ac:dyDescent="0.25">
      <c r="B30" s="138"/>
      <c r="H30" s="112"/>
      <c r="I30" s="112"/>
      <c r="J30" s="112"/>
      <c r="K30" s="112"/>
      <c r="L30" s="112"/>
      <c r="M30" s="112"/>
      <c r="N30" s="112"/>
      <c r="O30" s="112"/>
      <c r="P30" s="112"/>
      <c r="Q30" s="112"/>
      <c r="R30" s="112"/>
    </row>
    <row r="31" spans="2:18" ht="24" thickBot="1" x14ac:dyDescent="0.3">
      <c r="B31" s="131" t="s">
        <v>170</v>
      </c>
      <c r="C31" s="132"/>
      <c r="D31" s="132"/>
      <c r="E31" s="132"/>
      <c r="F31" s="132"/>
      <c r="G31" s="132"/>
      <c r="H31" s="134" t="s">
        <v>171</v>
      </c>
      <c r="I31" s="112"/>
      <c r="J31" s="112"/>
      <c r="K31" s="112"/>
      <c r="L31" s="112"/>
      <c r="M31" s="112"/>
      <c r="N31" s="112"/>
      <c r="O31" s="112"/>
      <c r="P31" s="112"/>
      <c r="Q31" s="112"/>
      <c r="R31" s="112"/>
    </row>
    <row r="32" spans="2:18" ht="15.75" x14ac:dyDescent="0.25">
      <c r="B32" s="112" t="s">
        <v>172</v>
      </c>
      <c r="H32" s="112"/>
      <c r="I32" s="112"/>
      <c r="J32" s="112"/>
      <c r="K32" s="112"/>
      <c r="L32" s="112"/>
      <c r="M32" s="112"/>
      <c r="N32" s="112"/>
      <c r="O32" s="112"/>
      <c r="P32" s="112"/>
      <c r="Q32" s="112"/>
      <c r="R32" s="112"/>
    </row>
    <row r="33" spans="2:18" ht="15.75" x14ac:dyDescent="0.25">
      <c r="H33" s="112"/>
      <c r="I33" s="112"/>
      <c r="J33" s="112"/>
      <c r="K33" s="112"/>
      <c r="L33" s="112"/>
      <c r="M33" s="112"/>
      <c r="N33" s="112"/>
      <c r="O33" s="112"/>
      <c r="P33" s="112"/>
      <c r="Q33" s="112"/>
      <c r="R33" s="112"/>
    </row>
    <row r="34" spans="2:18" ht="21.75" thickBot="1" x14ac:dyDescent="0.3">
      <c r="B34" s="144" t="s">
        <v>173</v>
      </c>
      <c r="C34" s="145"/>
      <c r="D34" s="144" t="s">
        <v>174</v>
      </c>
      <c r="E34" s="146"/>
      <c r="F34" s="146"/>
      <c r="G34" s="146"/>
      <c r="H34" s="147"/>
      <c r="I34" s="112"/>
      <c r="J34" s="112"/>
      <c r="K34" s="112"/>
      <c r="L34" s="112"/>
      <c r="M34" s="112"/>
      <c r="N34" s="112"/>
      <c r="O34" s="112"/>
      <c r="P34" s="112"/>
      <c r="Q34" s="112"/>
      <c r="R34" s="112"/>
    </row>
    <row r="35" spans="2:18" ht="15.75" x14ac:dyDescent="0.25">
      <c r="I35" s="112"/>
      <c r="J35" s="112"/>
      <c r="K35" s="112"/>
      <c r="L35" s="112"/>
      <c r="M35" s="112"/>
      <c r="N35" s="112"/>
      <c r="O35" s="112"/>
      <c r="P35" s="112"/>
      <c r="Q35" s="112"/>
      <c r="R35" s="112"/>
    </row>
    <row r="36" spans="2:18" ht="21" x14ac:dyDescent="0.35">
      <c r="B36" s="148" t="s">
        <v>175</v>
      </c>
      <c r="C36" s="149"/>
      <c r="D36" s="150" t="s">
        <v>176</v>
      </c>
      <c r="E36" s="151"/>
      <c r="F36" s="151"/>
      <c r="G36" s="151"/>
      <c r="I36" s="112"/>
      <c r="J36" s="112"/>
      <c r="K36" s="112"/>
      <c r="L36" s="112"/>
      <c r="M36" s="112"/>
      <c r="N36" s="112"/>
      <c r="O36" s="112"/>
      <c r="P36" s="112"/>
      <c r="Q36" s="112"/>
      <c r="R36" s="112"/>
    </row>
    <row r="37" spans="2:18" ht="15.75" x14ac:dyDescent="0.25">
      <c r="D37" s="152"/>
      <c r="I37" s="112"/>
      <c r="J37" s="112"/>
      <c r="K37" s="112"/>
      <c r="L37" s="112"/>
      <c r="M37" s="112"/>
      <c r="N37" s="112"/>
      <c r="O37" s="112"/>
      <c r="P37" s="112"/>
      <c r="Q37" s="112"/>
      <c r="R37" s="112"/>
    </row>
    <row r="38" spans="2:18" ht="21" x14ac:dyDescent="0.35">
      <c r="B38" s="153" t="s">
        <v>177</v>
      </c>
      <c r="C38" s="116"/>
      <c r="D38" s="154" t="s">
        <v>178</v>
      </c>
      <c r="E38" s="155"/>
      <c r="F38" s="155"/>
      <c r="G38" s="155"/>
      <c r="I38" s="112"/>
      <c r="J38" s="112"/>
      <c r="K38" s="112"/>
      <c r="L38" s="112"/>
      <c r="M38" s="112"/>
      <c r="N38" s="112"/>
      <c r="O38" s="112"/>
      <c r="P38" s="112"/>
      <c r="Q38" s="112"/>
      <c r="R38" s="112"/>
    </row>
    <row r="39" spans="2:18" ht="21" x14ac:dyDescent="0.35">
      <c r="B39" s="156"/>
      <c r="C39" s="119"/>
      <c r="D39" s="157" t="s">
        <v>179</v>
      </c>
      <c r="E39" s="129"/>
      <c r="F39" s="129"/>
      <c r="G39" s="129"/>
      <c r="I39" s="112"/>
      <c r="J39" s="112"/>
      <c r="K39" s="112"/>
      <c r="L39" s="112"/>
      <c r="M39" s="112"/>
      <c r="N39" s="112"/>
      <c r="O39" s="112"/>
      <c r="P39" s="112"/>
      <c r="Q39" s="112"/>
      <c r="R39" s="112"/>
    </row>
    <row r="40" spans="2:18" ht="15.75" x14ac:dyDescent="0.25">
      <c r="B40" s="118"/>
      <c r="C40" s="119"/>
      <c r="D40" s="119" t="s">
        <v>180</v>
      </c>
      <c r="E40" s="129"/>
      <c r="F40" s="129"/>
      <c r="G40" s="129"/>
      <c r="I40" s="112"/>
      <c r="J40" s="112"/>
      <c r="K40" s="112"/>
      <c r="L40" s="112"/>
      <c r="M40" s="112"/>
      <c r="N40" s="112"/>
      <c r="O40" s="112"/>
      <c r="P40" s="112"/>
      <c r="Q40" s="112"/>
      <c r="R40" s="112"/>
    </row>
    <row r="41" spans="2:18" ht="15.75" x14ac:dyDescent="0.25">
      <c r="B41" s="124"/>
      <c r="C41" s="125"/>
      <c r="D41" s="158"/>
      <c r="E41" s="159"/>
      <c r="F41" s="159"/>
      <c r="G41" s="159"/>
      <c r="I41" s="112"/>
      <c r="J41" s="112"/>
      <c r="K41" s="112"/>
      <c r="L41" s="112"/>
      <c r="M41" s="112"/>
      <c r="N41" s="112"/>
      <c r="O41" s="112"/>
      <c r="P41" s="112"/>
      <c r="Q41" s="112"/>
      <c r="R41" s="112"/>
    </row>
    <row r="42" spans="2:18" ht="15.75" x14ac:dyDescent="0.25">
      <c r="B42" s="119"/>
      <c r="C42" s="119"/>
      <c r="D42" s="157"/>
      <c r="E42" s="129"/>
      <c r="F42" s="129"/>
      <c r="G42" s="129"/>
      <c r="I42" s="112"/>
      <c r="J42" s="112"/>
      <c r="K42" s="112"/>
      <c r="L42" s="112"/>
      <c r="M42" s="112"/>
      <c r="N42" s="112"/>
      <c r="O42" s="112"/>
      <c r="P42" s="112"/>
      <c r="Q42" s="112"/>
      <c r="R42" s="112"/>
    </row>
    <row r="43" spans="2:18" ht="15.75" x14ac:dyDescent="0.25">
      <c r="D43" s="152"/>
      <c r="I43" s="112"/>
      <c r="J43" s="112"/>
      <c r="K43" s="112"/>
      <c r="L43" s="112"/>
      <c r="M43" s="112"/>
      <c r="N43" s="112"/>
      <c r="O43" s="112"/>
      <c r="P43" s="112"/>
      <c r="Q43" s="112"/>
      <c r="R43" s="112"/>
    </row>
    <row r="44" spans="2:18" ht="21" x14ac:dyDescent="0.35">
      <c r="B44" s="153" t="s">
        <v>181</v>
      </c>
      <c r="C44" s="116"/>
      <c r="D44" s="154" t="s">
        <v>182</v>
      </c>
      <c r="E44" s="155"/>
      <c r="F44" s="155"/>
      <c r="G44" s="155"/>
      <c r="H44" s="147"/>
      <c r="I44" s="112"/>
      <c r="J44" s="112"/>
      <c r="K44" s="112"/>
      <c r="L44" s="112"/>
      <c r="M44" s="112"/>
      <c r="N44" s="112"/>
      <c r="O44" s="112"/>
      <c r="P44" s="112"/>
      <c r="Q44" s="112"/>
      <c r="R44" s="112"/>
    </row>
    <row r="45" spans="2:18" ht="15.75" x14ac:dyDescent="0.25">
      <c r="B45" s="118"/>
      <c r="C45" s="119"/>
      <c r="D45" s="157" t="s">
        <v>183</v>
      </c>
      <c r="E45" s="129"/>
      <c r="F45" s="129"/>
      <c r="G45" s="129"/>
      <c r="I45" s="112"/>
      <c r="J45" s="112"/>
      <c r="K45" s="112"/>
      <c r="L45" s="112"/>
      <c r="M45" s="112"/>
      <c r="N45" s="112"/>
      <c r="O45" s="112"/>
      <c r="P45" s="112"/>
      <c r="Q45" s="112"/>
      <c r="R45" s="112"/>
    </row>
    <row r="46" spans="2:18" ht="15.75" x14ac:dyDescent="0.25">
      <c r="B46" s="118"/>
      <c r="C46" s="119"/>
      <c r="D46" s="157"/>
      <c r="E46" s="129"/>
      <c r="F46" s="129"/>
      <c r="G46" s="129"/>
      <c r="I46" s="112"/>
      <c r="J46" s="112"/>
      <c r="K46" s="112"/>
      <c r="L46" s="112"/>
      <c r="M46" s="112"/>
      <c r="N46" s="112"/>
      <c r="O46" s="112"/>
      <c r="P46" s="112"/>
      <c r="Q46" s="112"/>
      <c r="R46" s="112"/>
    </row>
    <row r="47" spans="2:18" ht="15.75" x14ac:dyDescent="0.25">
      <c r="B47" s="118"/>
      <c r="C47" s="119"/>
      <c r="D47" s="157" t="s">
        <v>184</v>
      </c>
      <c r="E47" s="129"/>
      <c r="F47" s="129"/>
      <c r="G47" s="129"/>
      <c r="I47" s="112"/>
      <c r="J47" s="112"/>
      <c r="K47" s="112"/>
      <c r="L47" s="112"/>
      <c r="M47" s="112"/>
      <c r="N47" s="112"/>
      <c r="O47" s="112"/>
      <c r="P47" s="112"/>
      <c r="Q47" s="112"/>
      <c r="R47" s="112"/>
    </row>
    <row r="48" spans="2:18" ht="15.75" x14ac:dyDescent="0.25">
      <c r="B48" s="118"/>
      <c r="C48" s="119"/>
      <c r="D48" s="160" t="s">
        <v>185</v>
      </c>
      <c r="E48" s="128"/>
      <c r="F48" s="128"/>
      <c r="G48" s="128"/>
      <c r="I48" s="112"/>
      <c r="J48" s="112"/>
      <c r="K48" s="112"/>
      <c r="L48" s="112"/>
      <c r="M48" s="112"/>
      <c r="N48" s="112"/>
      <c r="O48" s="112"/>
      <c r="P48" s="112"/>
      <c r="Q48" s="112"/>
      <c r="R48" s="112"/>
    </row>
    <row r="49" spans="2:18" ht="15.75" x14ac:dyDescent="0.25">
      <c r="B49" s="118"/>
      <c r="C49" s="119"/>
      <c r="D49" s="160"/>
      <c r="E49" s="128"/>
      <c r="F49" s="128"/>
      <c r="G49" s="128"/>
      <c r="I49" s="112"/>
      <c r="J49" s="112"/>
      <c r="K49" s="112"/>
      <c r="L49" s="112"/>
      <c r="M49" s="112"/>
      <c r="N49" s="112"/>
      <c r="O49" s="112"/>
      <c r="P49" s="112"/>
      <c r="Q49" s="112"/>
      <c r="R49" s="112"/>
    </row>
    <row r="50" spans="2:18" ht="15.75" x14ac:dyDescent="0.25">
      <c r="B50" s="118"/>
      <c r="C50" s="119"/>
      <c r="D50" s="160" t="s">
        <v>186</v>
      </c>
      <c r="E50" s="128"/>
      <c r="F50" s="128"/>
      <c r="G50" s="128"/>
      <c r="I50" s="112"/>
      <c r="J50" s="112"/>
      <c r="K50" s="112"/>
      <c r="L50" s="112"/>
      <c r="M50" s="112"/>
      <c r="N50" s="112"/>
      <c r="O50" s="112"/>
      <c r="P50" s="112"/>
      <c r="Q50" s="112"/>
      <c r="R50" s="112"/>
    </row>
    <row r="51" spans="2:18" ht="15.75" x14ac:dyDescent="0.25">
      <c r="B51" s="118"/>
      <c r="C51" s="119"/>
      <c r="D51" s="160" t="s">
        <v>187</v>
      </c>
      <c r="E51" s="128"/>
      <c r="F51" s="128"/>
      <c r="G51" s="128"/>
      <c r="I51" s="112"/>
      <c r="J51" s="112"/>
      <c r="K51" s="112"/>
      <c r="L51" s="112"/>
      <c r="M51" s="112"/>
      <c r="N51" s="112"/>
      <c r="O51" s="112"/>
      <c r="P51" s="112"/>
      <c r="Q51" s="112"/>
      <c r="R51" s="112"/>
    </row>
    <row r="52" spans="2:18" ht="15.75" x14ac:dyDescent="0.25">
      <c r="B52" s="118"/>
      <c r="C52" s="119"/>
      <c r="D52" s="161" t="s">
        <v>188</v>
      </c>
      <c r="E52" s="128"/>
      <c r="F52" s="128"/>
      <c r="G52" s="128"/>
      <c r="I52" s="112"/>
      <c r="J52" s="112"/>
      <c r="K52" s="112"/>
      <c r="L52" s="112"/>
      <c r="M52" s="112"/>
      <c r="N52" s="112"/>
      <c r="O52" s="112"/>
      <c r="P52" s="112"/>
      <c r="Q52" s="112"/>
      <c r="R52" s="112"/>
    </row>
    <row r="53" spans="2:18" ht="15.75" x14ac:dyDescent="0.25">
      <c r="B53" s="118"/>
      <c r="C53" s="119"/>
      <c r="D53" s="162"/>
      <c r="E53" s="129"/>
      <c r="F53" s="129"/>
      <c r="G53" s="129"/>
      <c r="H53" s="112"/>
      <c r="I53" s="112"/>
      <c r="J53" s="112"/>
      <c r="K53" s="112"/>
      <c r="L53" s="112"/>
      <c r="M53" s="112"/>
      <c r="N53" s="112"/>
      <c r="O53" s="112"/>
      <c r="P53" s="112"/>
      <c r="Q53" s="112"/>
      <c r="R53" s="112"/>
    </row>
    <row r="54" spans="2:18" ht="15.75" x14ac:dyDescent="0.25">
      <c r="B54" s="118"/>
      <c r="C54" s="119"/>
      <c r="D54" s="163" t="s">
        <v>189</v>
      </c>
      <c r="E54" s="129"/>
      <c r="F54" s="129"/>
      <c r="G54" s="129"/>
      <c r="H54" s="112"/>
      <c r="I54" s="112"/>
      <c r="J54" s="112"/>
      <c r="K54" s="112"/>
      <c r="L54" s="112"/>
      <c r="M54" s="112"/>
      <c r="N54" s="112"/>
      <c r="O54" s="112"/>
      <c r="P54" s="112"/>
      <c r="Q54" s="112"/>
      <c r="R54" s="112"/>
    </row>
    <row r="55" spans="2:18" ht="15.75" x14ac:dyDescent="0.25">
      <c r="B55" s="118"/>
      <c r="C55" s="119"/>
      <c r="D55" s="162" t="s">
        <v>190</v>
      </c>
      <c r="E55" s="129"/>
      <c r="F55" s="129"/>
      <c r="G55" s="129"/>
      <c r="H55" s="112"/>
      <c r="I55" s="112"/>
      <c r="J55" s="112"/>
      <c r="K55" s="112"/>
      <c r="L55" s="112"/>
      <c r="M55" s="112"/>
      <c r="N55" s="112"/>
      <c r="O55" s="112"/>
      <c r="P55" s="112"/>
      <c r="Q55" s="112"/>
      <c r="R55" s="112"/>
    </row>
    <row r="56" spans="2:18" ht="15.75" x14ac:dyDescent="0.25">
      <c r="B56" s="118"/>
      <c r="C56" s="119"/>
      <c r="D56" s="162" t="s">
        <v>191</v>
      </c>
      <c r="E56" s="129"/>
      <c r="F56" s="129"/>
      <c r="G56" s="129"/>
      <c r="H56" s="112"/>
      <c r="I56" s="112"/>
      <c r="J56" s="112"/>
      <c r="K56" s="112"/>
      <c r="L56" s="112"/>
      <c r="M56" s="112"/>
      <c r="N56" s="112"/>
      <c r="O56" s="112"/>
      <c r="P56" s="112"/>
      <c r="Q56" s="112"/>
      <c r="R56" s="112"/>
    </row>
    <row r="57" spans="2:18" ht="15.75" x14ac:dyDescent="0.25">
      <c r="B57" s="118"/>
      <c r="C57" s="119"/>
      <c r="D57" s="119"/>
      <c r="E57" s="129"/>
      <c r="F57" s="129"/>
      <c r="G57" s="129"/>
      <c r="H57" s="112"/>
      <c r="I57" s="112"/>
      <c r="J57" s="112"/>
      <c r="K57" s="112"/>
      <c r="L57" s="112"/>
      <c r="M57" s="112"/>
      <c r="N57" s="112"/>
      <c r="O57" s="112"/>
      <c r="P57" s="112"/>
      <c r="Q57" s="112"/>
      <c r="R57" s="112"/>
    </row>
    <row r="58" spans="2:18" ht="15.75" x14ac:dyDescent="0.25">
      <c r="B58" s="118"/>
      <c r="C58" s="119"/>
      <c r="D58" s="119" t="s">
        <v>180</v>
      </c>
      <c r="E58" s="129"/>
      <c r="F58" s="129"/>
      <c r="G58" s="129"/>
      <c r="H58" s="112"/>
      <c r="I58" s="112"/>
      <c r="J58" s="112"/>
      <c r="K58" s="112"/>
      <c r="L58" s="112"/>
      <c r="M58" s="112"/>
      <c r="N58" s="112"/>
      <c r="O58" s="112"/>
      <c r="P58" s="112"/>
      <c r="Q58" s="112"/>
      <c r="R58" s="112"/>
    </row>
    <row r="59" spans="2:18" ht="15.75" x14ac:dyDescent="0.25">
      <c r="B59" s="124"/>
      <c r="C59" s="125"/>
      <c r="D59" s="125"/>
      <c r="E59" s="159"/>
      <c r="F59" s="159"/>
      <c r="G59" s="159"/>
      <c r="H59" s="112"/>
      <c r="I59" s="112"/>
      <c r="J59" s="112"/>
      <c r="K59" s="112"/>
      <c r="L59" s="112"/>
      <c r="M59" s="112"/>
      <c r="N59" s="112"/>
      <c r="O59" s="112"/>
      <c r="P59" s="112"/>
      <c r="Q59" s="112"/>
      <c r="R59" s="112"/>
    </row>
    <row r="60" spans="2:18" ht="15.75" x14ac:dyDescent="0.25">
      <c r="B60" s="119"/>
      <c r="C60" s="119"/>
      <c r="D60" s="119"/>
      <c r="E60" s="129"/>
      <c r="F60" s="129"/>
      <c r="G60" s="129"/>
      <c r="H60" s="112"/>
      <c r="I60" s="112"/>
      <c r="J60" s="112"/>
      <c r="K60" s="112"/>
      <c r="L60" s="112"/>
      <c r="M60" s="112"/>
      <c r="N60" s="112"/>
      <c r="O60" s="112"/>
      <c r="P60" s="112"/>
      <c r="Q60" s="112"/>
      <c r="R60" s="112"/>
    </row>
    <row r="61" spans="2:18" ht="15.75" x14ac:dyDescent="0.25">
      <c r="I61" s="112"/>
      <c r="J61" s="112"/>
      <c r="K61" s="112"/>
      <c r="L61" s="112"/>
      <c r="M61" s="112"/>
      <c r="N61" s="112"/>
      <c r="O61" s="112"/>
      <c r="P61" s="112"/>
      <c r="Q61" s="112"/>
      <c r="R61" s="112"/>
    </row>
    <row r="62" spans="2:18" ht="21" x14ac:dyDescent="0.35">
      <c r="B62" s="153" t="s">
        <v>192</v>
      </c>
      <c r="C62" s="116"/>
      <c r="D62" s="164" t="s">
        <v>193</v>
      </c>
      <c r="E62" s="155"/>
      <c r="F62" s="155"/>
      <c r="G62" s="155"/>
      <c r="I62" s="112"/>
      <c r="J62" s="112"/>
      <c r="K62" s="112"/>
      <c r="L62" s="112"/>
      <c r="M62" s="112"/>
      <c r="N62" s="112"/>
      <c r="O62" s="112"/>
      <c r="P62" s="112"/>
      <c r="Q62" s="112"/>
      <c r="R62" s="112"/>
    </row>
    <row r="63" spans="2:18" ht="18.75" x14ac:dyDescent="0.3">
      <c r="B63" s="165"/>
      <c r="C63" s="119"/>
      <c r="D63" s="166" t="s">
        <v>163</v>
      </c>
      <c r="E63" s="129"/>
      <c r="F63" s="129"/>
      <c r="G63" s="129"/>
      <c r="I63" s="112"/>
      <c r="J63" s="112"/>
      <c r="K63" s="112"/>
      <c r="L63" s="112"/>
      <c r="M63" s="112"/>
      <c r="N63" s="112"/>
      <c r="O63" s="112"/>
      <c r="P63" s="112"/>
      <c r="Q63" s="112"/>
      <c r="R63" s="112"/>
    </row>
    <row r="64" spans="2:18" ht="18.75" x14ac:dyDescent="0.3">
      <c r="B64" s="165"/>
      <c r="C64" s="119"/>
      <c r="D64" s="166"/>
      <c r="E64" s="129"/>
      <c r="F64" s="129"/>
      <c r="G64" s="129"/>
      <c r="I64" s="112"/>
      <c r="J64" s="112"/>
      <c r="K64" s="112"/>
      <c r="L64" s="112"/>
      <c r="M64" s="112"/>
      <c r="N64" s="112"/>
      <c r="O64" s="112"/>
      <c r="P64" s="112"/>
      <c r="Q64" s="112"/>
      <c r="R64" s="112"/>
    </row>
    <row r="65" spans="2:18" ht="15.75" x14ac:dyDescent="0.25">
      <c r="B65" s="167"/>
      <c r="C65" s="119"/>
      <c r="D65" s="119" t="s">
        <v>194</v>
      </c>
      <c r="E65" s="129"/>
      <c r="F65" s="129"/>
      <c r="G65" s="129"/>
      <c r="I65" s="112"/>
      <c r="J65" s="112"/>
      <c r="K65" s="112"/>
      <c r="L65" s="112"/>
      <c r="M65" s="112"/>
      <c r="N65" s="112"/>
      <c r="O65" s="112"/>
      <c r="P65" s="112"/>
      <c r="Q65" s="112"/>
      <c r="R65" s="112"/>
    </row>
    <row r="66" spans="2:18" ht="15.75" x14ac:dyDescent="0.25">
      <c r="B66" s="167"/>
      <c r="C66" s="119"/>
      <c r="D66" s="119" t="s">
        <v>195</v>
      </c>
      <c r="E66" s="129"/>
      <c r="F66" s="129"/>
      <c r="G66" s="129"/>
      <c r="I66" s="112"/>
      <c r="J66" s="112"/>
      <c r="K66" s="112"/>
      <c r="L66" s="112"/>
      <c r="M66" s="112"/>
      <c r="N66" s="112"/>
      <c r="O66" s="112"/>
      <c r="P66" s="112"/>
      <c r="Q66" s="112"/>
      <c r="R66" s="112"/>
    </row>
    <row r="67" spans="2:18" ht="15.75" x14ac:dyDescent="0.25">
      <c r="B67" s="118"/>
      <c r="C67" s="119"/>
      <c r="D67" s="119"/>
      <c r="E67" s="129"/>
      <c r="F67" s="129"/>
      <c r="G67" s="129"/>
      <c r="I67" s="112"/>
      <c r="J67" s="112"/>
      <c r="K67" s="112"/>
      <c r="L67" s="112"/>
      <c r="M67" s="112"/>
      <c r="N67" s="112"/>
      <c r="O67" s="112"/>
      <c r="P67" s="112"/>
      <c r="Q67" s="112"/>
      <c r="R67" s="112"/>
    </row>
    <row r="68" spans="2:18" ht="15.75" x14ac:dyDescent="0.25">
      <c r="B68" s="168"/>
      <c r="C68" s="119"/>
      <c r="D68" s="119" t="s">
        <v>196</v>
      </c>
      <c r="E68" s="129"/>
      <c r="F68" s="129"/>
      <c r="G68" s="129"/>
      <c r="H68" s="112"/>
      <c r="I68" s="112"/>
      <c r="J68" s="112"/>
      <c r="K68" s="112"/>
      <c r="L68" s="112"/>
      <c r="M68" s="112"/>
      <c r="N68" s="112"/>
      <c r="O68" s="112"/>
      <c r="P68" s="112"/>
      <c r="Q68" s="112"/>
      <c r="R68" s="112"/>
    </row>
    <row r="69" spans="2:18" ht="15.75" x14ac:dyDescent="0.25">
      <c r="B69" s="168"/>
      <c r="C69" s="119"/>
      <c r="D69" s="169" t="s">
        <v>197</v>
      </c>
      <c r="E69" s="129"/>
      <c r="F69" s="129"/>
      <c r="G69" s="129"/>
      <c r="H69" s="112"/>
      <c r="I69" s="112"/>
      <c r="J69" s="112"/>
      <c r="K69" s="112"/>
      <c r="L69" s="112"/>
      <c r="M69" s="112"/>
      <c r="N69" s="112"/>
      <c r="O69" s="112"/>
      <c r="P69" s="112"/>
      <c r="Q69" s="112"/>
      <c r="R69" s="112"/>
    </row>
    <row r="70" spans="2:18" ht="15.75" x14ac:dyDescent="0.25">
      <c r="B70" s="118"/>
      <c r="C70" s="119"/>
      <c r="D70" s="169" t="s">
        <v>198</v>
      </c>
      <c r="E70" s="129"/>
      <c r="F70" s="129"/>
      <c r="G70" s="129"/>
      <c r="H70" s="112"/>
      <c r="I70" s="112"/>
      <c r="J70" s="112"/>
      <c r="K70" s="112"/>
      <c r="L70" s="112"/>
      <c r="M70" s="112"/>
      <c r="N70" s="112"/>
      <c r="O70" s="112"/>
      <c r="P70" s="112"/>
      <c r="Q70" s="112"/>
      <c r="R70" s="112"/>
    </row>
    <row r="71" spans="2:18" ht="15.75" x14ac:dyDescent="0.25">
      <c r="B71" s="118"/>
      <c r="C71" s="119"/>
      <c r="D71" s="119" t="s">
        <v>199</v>
      </c>
      <c r="E71" s="129"/>
      <c r="F71" s="129"/>
      <c r="G71" s="129"/>
      <c r="H71" s="112"/>
      <c r="I71" s="112"/>
      <c r="J71" s="112"/>
      <c r="K71" s="112"/>
      <c r="L71" s="112"/>
      <c r="M71" s="112"/>
      <c r="N71" s="112"/>
      <c r="O71" s="112"/>
      <c r="P71" s="112"/>
      <c r="Q71" s="112"/>
      <c r="R71" s="112"/>
    </row>
    <row r="72" spans="2:18" ht="15.75" x14ac:dyDescent="0.25">
      <c r="B72" s="118"/>
      <c r="C72" s="119"/>
      <c r="D72" s="119"/>
      <c r="E72" s="129"/>
      <c r="F72" s="129"/>
      <c r="G72" s="129"/>
      <c r="H72" s="112"/>
      <c r="I72" s="112"/>
      <c r="J72" s="112"/>
      <c r="K72" s="112"/>
      <c r="L72" s="112"/>
      <c r="M72" s="112"/>
      <c r="N72" s="112"/>
      <c r="O72" s="112"/>
      <c r="P72" s="112"/>
      <c r="Q72" s="112"/>
      <c r="R72" s="112"/>
    </row>
    <row r="73" spans="2:18" ht="15.75" x14ac:dyDescent="0.25">
      <c r="B73" s="118"/>
      <c r="C73" s="119"/>
      <c r="D73" s="119" t="s">
        <v>200</v>
      </c>
      <c r="E73" s="129"/>
      <c r="F73" s="129"/>
      <c r="G73" s="129"/>
      <c r="H73" s="112"/>
      <c r="I73" s="112"/>
      <c r="J73" s="112"/>
      <c r="K73" s="112"/>
      <c r="L73" s="112"/>
      <c r="M73" s="112"/>
      <c r="N73" s="112"/>
      <c r="O73" s="112"/>
      <c r="P73" s="112"/>
      <c r="Q73" s="112"/>
      <c r="R73" s="112"/>
    </row>
    <row r="74" spans="2:18" ht="15.75" x14ac:dyDescent="0.25">
      <c r="B74" s="118"/>
      <c r="C74" s="119"/>
      <c r="D74" s="169" t="s">
        <v>201</v>
      </c>
      <c r="E74" s="129"/>
      <c r="F74" s="129"/>
      <c r="G74" s="129"/>
      <c r="H74" s="112"/>
      <c r="I74" s="112"/>
      <c r="J74" s="112"/>
      <c r="K74" s="112"/>
      <c r="L74" s="112"/>
      <c r="M74" s="112"/>
      <c r="N74" s="112"/>
      <c r="O74" s="112"/>
      <c r="P74" s="112"/>
      <c r="Q74" s="112"/>
      <c r="R74" s="112"/>
    </row>
    <row r="75" spans="2:18" ht="15.75" x14ac:dyDescent="0.25">
      <c r="B75" s="118"/>
      <c r="C75" s="119"/>
      <c r="D75" s="169" t="s">
        <v>202</v>
      </c>
      <c r="E75" s="129"/>
      <c r="F75" s="129"/>
      <c r="G75" s="129"/>
      <c r="H75" s="112"/>
      <c r="I75" s="112"/>
      <c r="J75" s="112"/>
      <c r="K75" s="112"/>
      <c r="L75" s="112"/>
      <c r="M75" s="112"/>
      <c r="N75" s="112"/>
      <c r="O75" s="112"/>
      <c r="P75" s="112"/>
      <c r="Q75" s="112"/>
      <c r="R75" s="112"/>
    </row>
    <row r="76" spans="2:18" ht="15.75" x14ac:dyDescent="0.25">
      <c r="B76" s="118"/>
      <c r="C76" s="119"/>
      <c r="D76" s="170" t="s">
        <v>203</v>
      </c>
      <c r="E76" s="171"/>
      <c r="F76" s="171"/>
      <c r="G76" s="171"/>
      <c r="H76" s="112"/>
      <c r="I76" s="112"/>
      <c r="J76" s="112"/>
      <c r="K76" s="112"/>
      <c r="L76" s="112"/>
      <c r="M76" s="112"/>
      <c r="N76" s="112"/>
      <c r="O76" s="112"/>
      <c r="P76" s="112"/>
      <c r="Q76" s="112"/>
      <c r="R76" s="112"/>
    </row>
    <row r="77" spans="2:18" ht="15.75" x14ac:dyDescent="0.25">
      <c r="B77" s="118"/>
      <c r="C77" s="119"/>
      <c r="D77" s="169"/>
      <c r="E77" s="129"/>
      <c r="F77" s="129"/>
      <c r="G77" s="129"/>
      <c r="H77" s="112"/>
      <c r="I77" s="112"/>
      <c r="J77" s="112"/>
      <c r="K77" s="112"/>
      <c r="L77" s="112"/>
      <c r="M77" s="112"/>
      <c r="N77" s="112"/>
      <c r="O77" s="112"/>
      <c r="P77" s="112"/>
      <c r="Q77" s="112"/>
      <c r="R77" s="112"/>
    </row>
    <row r="78" spans="2:18" ht="15.75" x14ac:dyDescent="0.25">
      <c r="B78" s="118"/>
      <c r="C78" s="119"/>
      <c r="D78" s="169" t="s">
        <v>204</v>
      </c>
      <c r="E78" s="129"/>
      <c r="F78" s="129"/>
      <c r="G78" s="129"/>
      <c r="H78" s="112"/>
      <c r="I78" s="112"/>
      <c r="J78" s="112"/>
      <c r="K78" s="112"/>
      <c r="L78" s="112"/>
      <c r="M78" s="112"/>
      <c r="N78" s="112"/>
      <c r="O78" s="112"/>
      <c r="P78" s="112"/>
      <c r="Q78" s="112"/>
      <c r="R78" s="112"/>
    </row>
    <row r="79" spans="2:18" ht="15.75" x14ac:dyDescent="0.25">
      <c r="B79" s="124"/>
      <c r="C79" s="125"/>
      <c r="D79" s="172"/>
      <c r="E79" s="159"/>
      <c r="F79" s="159"/>
      <c r="G79" s="159"/>
      <c r="H79" s="112"/>
      <c r="I79" s="112"/>
      <c r="J79" s="112"/>
      <c r="K79" s="112"/>
      <c r="L79" s="112"/>
      <c r="M79" s="112"/>
      <c r="N79" s="112"/>
      <c r="O79" s="112"/>
      <c r="P79" s="112"/>
      <c r="Q79" s="112"/>
      <c r="R79" s="112"/>
    </row>
    <row r="80" spans="2:18" ht="15.75" x14ac:dyDescent="0.25">
      <c r="B80" s="119"/>
      <c r="C80" s="119"/>
      <c r="D80" s="169"/>
      <c r="E80" s="129"/>
      <c r="F80" s="129"/>
      <c r="G80" s="129"/>
      <c r="H80" s="112"/>
      <c r="I80" s="112"/>
      <c r="J80" s="112"/>
      <c r="K80" s="112"/>
      <c r="L80" s="112"/>
      <c r="M80" s="112"/>
      <c r="N80" s="112"/>
      <c r="O80" s="112"/>
      <c r="P80" s="112"/>
      <c r="Q80" s="112"/>
      <c r="R80" s="112"/>
    </row>
    <row r="81" spans="2:18" ht="21" x14ac:dyDescent="0.35">
      <c r="B81" s="153" t="s">
        <v>205</v>
      </c>
      <c r="C81" s="116"/>
      <c r="D81" s="173" t="s">
        <v>206</v>
      </c>
      <c r="E81" s="155"/>
      <c r="F81" s="155"/>
      <c r="G81" s="155"/>
      <c r="I81" s="112"/>
      <c r="J81" s="112"/>
      <c r="K81" s="112"/>
      <c r="L81" s="112"/>
      <c r="M81" s="112"/>
      <c r="N81" s="112"/>
      <c r="O81" s="112"/>
      <c r="P81" s="112"/>
      <c r="Q81" s="112"/>
      <c r="R81" s="112"/>
    </row>
    <row r="82" spans="2:18" ht="15.75" x14ac:dyDescent="0.25">
      <c r="B82" s="124"/>
      <c r="C82" s="125"/>
      <c r="D82" s="172"/>
      <c r="E82" s="159"/>
      <c r="F82" s="159"/>
      <c r="G82" s="159"/>
      <c r="H82" s="112"/>
      <c r="I82" s="112"/>
      <c r="J82" s="112"/>
      <c r="K82" s="112"/>
      <c r="L82" s="112"/>
      <c r="M82" s="112"/>
      <c r="N82" s="112"/>
      <c r="O82" s="112"/>
      <c r="P82" s="112"/>
      <c r="Q82" s="112"/>
      <c r="R82" s="112"/>
    </row>
    <row r="83" spans="2:18" ht="15.75" x14ac:dyDescent="0.25">
      <c r="B83" s="119"/>
      <c r="C83" s="119"/>
      <c r="D83" s="169"/>
      <c r="E83" s="129"/>
      <c r="F83" s="129"/>
      <c r="G83" s="129"/>
      <c r="H83" s="112"/>
      <c r="I83" s="112"/>
      <c r="J83" s="112"/>
      <c r="K83" s="112"/>
      <c r="L83" s="112"/>
      <c r="M83" s="112"/>
      <c r="N83" s="112"/>
      <c r="O83" s="112"/>
      <c r="P83" s="112"/>
      <c r="Q83" s="112"/>
      <c r="R83" s="112"/>
    </row>
    <row r="84" spans="2:18" ht="15.75" x14ac:dyDescent="0.25">
      <c r="B84" s="138"/>
      <c r="H84" s="112"/>
      <c r="I84" s="112"/>
      <c r="J84" s="112"/>
      <c r="K84" s="112"/>
      <c r="L84" s="112"/>
      <c r="M84" s="112"/>
      <c r="N84" s="112"/>
      <c r="O84" s="112"/>
      <c r="P84" s="112"/>
      <c r="Q84" s="112"/>
      <c r="R84" s="112"/>
    </row>
    <row r="85" spans="2:18" ht="24" thickBot="1" x14ac:dyDescent="0.3">
      <c r="B85" s="131" t="s">
        <v>207</v>
      </c>
      <c r="C85" s="132"/>
      <c r="D85" s="132"/>
      <c r="E85" s="132"/>
      <c r="F85" s="132"/>
      <c r="G85" s="132"/>
      <c r="H85" s="112"/>
      <c r="I85" s="112"/>
      <c r="J85" s="112"/>
      <c r="K85" s="112"/>
      <c r="L85" s="112"/>
      <c r="M85" s="112"/>
      <c r="N85" s="112"/>
      <c r="O85" s="112"/>
      <c r="P85" s="112"/>
      <c r="Q85" s="112"/>
      <c r="R85" s="112"/>
    </row>
    <row r="86" spans="2:18" ht="15.75" x14ac:dyDescent="0.25">
      <c r="B86" s="138"/>
      <c r="H86" s="112"/>
      <c r="I86" s="112"/>
      <c r="J86" s="112"/>
      <c r="K86" s="112"/>
      <c r="L86" s="112"/>
      <c r="M86" s="112"/>
      <c r="N86" s="112"/>
      <c r="O86" s="112"/>
      <c r="P86" s="112"/>
      <c r="Q86" s="112"/>
      <c r="R86" s="112"/>
    </row>
    <row r="87" spans="2:18" ht="15.75" x14ac:dyDescent="0.25">
      <c r="B87" s="138" t="s">
        <v>208</v>
      </c>
      <c r="H87" s="112"/>
      <c r="I87" s="112"/>
      <c r="J87" s="112"/>
      <c r="K87" s="112"/>
      <c r="L87" s="112"/>
      <c r="M87" s="112"/>
      <c r="N87" s="112"/>
      <c r="O87" s="112"/>
      <c r="P87" s="112"/>
      <c r="Q87" s="112"/>
      <c r="R87" s="112"/>
    </row>
    <row r="88" spans="2:18" ht="15.75" x14ac:dyDescent="0.25">
      <c r="B88" s="138" t="s">
        <v>209</v>
      </c>
      <c r="H88" s="112"/>
      <c r="I88" s="112"/>
      <c r="J88" s="112"/>
      <c r="K88" s="112"/>
      <c r="L88" s="112"/>
      <c r="M88" s="112"/>
      <c r="N88" s="112"/>
      <c r="O88" s="112"/>
      <c r="P88" s="112"/>
      <c r="Q88" s="112"/>
      <c r="R88" s="112"/>
    </row>
    <row r="89" spans="2:18" ht="15.75" x14ac:dyDescent="0.25">
      <c r="B89" s="138"/>
      <c r="H89" s="112"/>
      <c r="I89" s="112"/>
      <c r="J89" s="112"/>
      <c r="K89" s="112"/>
      <c r="L89" s="112"/>
      <c r="M89" s="112"/>
      <c r="N89" s="112"/>
      <c r="O89" s="112"/>
      <c r="P89" s="112"/>
      <c r="Q89" s="112"/>
      <c r="R89" s="112"/>
    </row>
    <row r="90" spans="2:18" ht="15.75" x14ac:dyDescent="0.25">
      <c r="B90" s="138" t="s">
        <v>210</v>
      </c>
      <c r="H90" s="112"/>
      <c r="I90" s="112"/>
      <c r="J90" s="112"/>
      <c r="K90" s="112"/>
      <c r="L90" s="112"/>
      <c r="M90" s="112"/>
      <c r="N90" s="112"/>
      <c r="O90" s="112"/>
      <c r="P90" s="112"/>
      <c r="Q90" s="112"/>
      <c r="R90" s="112"/>
    </row>
    <row r="91" spans="2:18" ht="15.75" x14ac:dyDescent="0.25">
      <c r="B91" s="138" t="s">
        <v>211</v>
      </c>
      <c r="H91" s="112"/>
      <c r="I91" s="112"/>
      <c r="J91" s="112"/>
      <c r="K91" s="112"/>
      <c r="L91" s="112"/>
      <c r="M91" s="112"/>
      <c r="N91" s="112"/>
      <c r="O91" s="112"/>
      <c r="P91" s="112"/>
      <c r="Q91" s="112"/>
      <c r="R91" s="112"/>
    </row>
    <row r="92" spans="2:18" ht="15.75" x14ac:dyDescent="0.25">
      <c r="B92" s="138"/>
      <c r="H92" s="112"/>
      <c r="I92" s="112"/>
      <c r="J92" s="112"/>
      <c r="K92" s="112"/>
      <c r="L92" s="112"/>
      <c r="M92" s="112"/>
      <c r="N92" s="112"/>
      <c r="O92" s="112"/>
      <c r="P92" s="112"/>
      <c r="Q92" s="112"/>
      <c r="R92" s="112"/>
    </row>
    <row r="93" spans="2:18" ht="15.75" x14ac:dyDescent="0.25">
      <c r="B93" s="138"/>
      <c r="H93" s="112"/>
      <c r="I93" s="112"/>
      <c r="J93" s="112"/>
      <c r="K93" s="112"/>
      <c r="L93" s="112"/>
      <c r="M93" s="112"/>
      <c r="N93" s="112"/>
      <c r="O93" s="112"/>
      <c r="P93" s="112"/>
      <c r="Q93" s="112"/>
      <c r="R93" s="112"/>
    </row>
    <row r="94" spans="2:18" ht="24" thickBot="1" x14ac:dyDescent="0.3">
      <c r="B94" s="131" t="s">
        <v>212</v>
      </c>
      <c r="C94" s="132"/>
      <c r="D94" s="132"/>
      <c r="E94" s="132"/>
      <c r="F94" s="132"/>
      <c r="G94" s="132"/>
      <c r="H94" s="112"/>
      <c r="I94" s="112"/>
      <c r="J94" s="112"/>
      <c r="K94" s="112"/>
      <c r="L94" s="112"/>
      <c r="M94" s="112"/>
      <c r="N94" s="112"/>
      <c r="O94" s="112"/>
      <c r="P94" s="112"/>
      <c r="Q94" s="112"/>
      <c r="R94" s="112"/>
    </row>
    <row r="95" spans="2:18" ht="15.75" x14ac:dyDescent="0.25">
      <c r="B95" s="138"/>
      <c r="H95" s="112"/>
      <c r="I95" s="112"/>
      <c r="J95" s="112"/>
      <c r="K95" s="112"/>
      <c r="L95" s="112"/>
      <c r="M95" s="112"/>
      <c r="N95" s="112"/>
      <c r="O95" s="112"/>
      <c r="P95" s="112"/>
      <c r="Q95" s="112"/>
      <c r="R95" s="112"/>
    </row>
    <row r="96" spans="2:18" ht="15.75" x14ac:dyDescent="0.25">
      <c r="B96" s="138" t="s">
        <v>213</v>
      </c>
      <c r="H96" s="112"/>
      <c r="I96" s="112"/>
      <c r="J96" s="112"/>
      <c r="K96" s="112"/>
      <c r="L96" s="112"/>
      <c r="M96" s="112"/>
      <c r="N96" s="112"/>
      <c r="O96" s="112"/>
      <c r="P96" s="112"/>
      <c r="Q96" s="112"/>
      <c r="R96" s="112"/>
    </row>
    <row r="97" spans="2:18" ht="15.75" x14ac:dyDescent="0.25">
      <c r="B97" s="112" t="s">
        <v>214</v>
      </c>
      <c r="H97" s="112"/>
      <c r="I97" s="112"/>
      <c r="J97" s="112"/>
      <c r="K97" s="112"/>
      <c r="L97" s="112"/>
      <c r="M97" s="112"/>
      <c r="N97" s="112"/>
      <c r="O97" s="112"/>
      <c r="P97" s="112"/>
      <c r="Q97" s="112"/>
      <c r="R97" s="112"/>
    </row>
    <row r="98" spans="2:18" ht="15.75" x14ac:dyDescent="0.25">
      <c r="B98" s="112" t="s">
        <v>215</v>
      </c>
      <c r="H98" s="112"/>
      <c r="I98" s="112"/>
      <c r="J98" s="112"/>
      <c r="K98" s="112"/>
      <c r="L98" s="112"/>
      <c r="M98" s="112"/>
      <c r="N98" s="112"/>
      <c r="O98" s="112"/>
      <c r="P98" s="112"/>
      <c r="Q98" s="112"/>
      <c r="R98" s="112"/>
    </row>
    <row r="99" spans="2:18" ht="15.75" x14ac:dyDescent="0.25">
      <c r="B99" s="112" t="s">
        <v>216</v>
      </c>
      <c r="H99" s="112"/>
      <c r="I99" s="112"/>
      <c r="J99" s="112"/>
      <c r="K99" s="112"/>
      <c r="L99" s="112"/>
      <c r="M99" s="112"/>
      <c r="N99" s="112"/>
      <c r="O99" s="112"/>
      <c r="P99" s="112"/>
      <c r="Q99" s="112"/>
      <c r="R99" s="112"/>
    </row>
    <row r="100" spans="2:18" ht="15.75" x14ac:dyDescent="0.25">
      <c r="B100" s="112" t="s">
        <v>217</v>
      </c>
      <c r="H100" s="112"/>
      <c r="I100" s="112"/>
      <c r="J100" s="112"/>
      <c r="K100" s="112"/>
      <c r="L100" s="112"/>
      <c r="M100" s="112"/>
      <c r="N100" s="112"/>
      <c r="O100" s="112"/>
      <c r="P100" s="112"/>
      <c r="Q100" s="112"/>
      <c r="R100" s="112"/>
    </row>
    <row r="101" spans="2:18" ht="15.75" x14ac:dyDescent="0.25">
      <c r="B101" s="112" t="s">
        <v>218</v>
      </c>
      <c r="H101" s="112"/>
      <c r="I101" s="112"/>
      <c r="J101" s="112"/>
      <c r="K101" s="112"/>
      <c r="L101" s="112"/>
      <c r="M101" s="112"/>
      <c r="N101" s="112"/>
      <c r="O101" s="112"/>
      <c r="P101" s="112"/>
      <c r="Q101" s="112"/>
      <c r="R101" s="112"/>
    </row>
    <row r="102" spans="2:18" ht="15.75" x14ac:dyDescent="0.25">
      <c r="B102" s="112" t="s">
        <v>219</v>
      </c>
      <c r="H102" s="112"/>
      <c r="I102" s="112"/>
      <c r="J102" s="112"/>
      <c r="K102" s="112"/>
      <c r="L102" s="112"/>
      <c r="M102" s="112"/>
      <c r="N102" s="112"/>
      <c r="O102" s="112"/>
      <c r="P102" s="112"/>
      <c r="Q102" s="112"/>
      <c r="R102" s="112"/>
    </row>
    <row r="103" spans="2:18" ht="15.75" x14ac:dyDescent="0.25">
      <c r="B103" s="112" t="s">
        <v>220</v>
      </c>
      <c r="H103" s="112"/>
      <c r="I103" s="112"/>
      <c r="J103" s="112"/>
      <c r="K103" s="112"/>
      <c r="L103" s="112"/>
      <c r="M103" s="112"/>
      <c r="N103" s="112"/>
      <c r="O103" s="112"/>
      <c r="P103" s="112"/>
      <c r="Q103" s="112"/>
      <c r="R103" s="112"/>
    </row>
    <row r="104" spans="2:18" ht="15.75" x14ac:dyDescent="0.25">
      <c r="B104" s="138"/>
      <c r="H104" s="112"/>
      <c r="I104" s="112"/>
      <c r="J104" s="112"/>
      <c r="K104" s="112"/>
      <c r="L104" s="112"/>
      <c r="M104" s="112"/>
      <c r="N104" s="112"/>
      <c r="O104" s="112"/>
      <c r="P104" s="112"/>
      <c r="Q104" s="112"/>
      <c r="R104" s="112"/>
    </row>
    <row r="105" spans="2:18" ht="15.75" x14ac:dyDescent="0.25">
      <c r="B105" s="112" t="s">
        <v>221</v>
      </c>
      <c r="H105" s="112"/>
      <c r="I105" s="112"/>
      <c r="J105" s="112"/>
      <c r="K105" s="112"/>
      <c r="L105" s="112"/>
      <c r="M105" s="112"/>
      <c r="N105" s="112"/>
      <c r="O105" s="112"/>
      <c r="P105" s="112"/>
      <c r="Q105" s="112"/>
      <c r="R105" s="112"/>
    </row>
    <row r="106" spans="2:18" ht="15.75" x14ac:dyDescent="0.25">
      <c r="B106" s="138"/>
      <c r="H106" s="112"/>
      <c r="I106" s="112"/>
      <c r="J106" s="112"/>
      <c r="K106" s="112"/>
      <c r="L106" s="112"/>
      <c r="M106" s="112"/>
      <c r="N106" s="112"/>
      <c r="O106" s="112"/>
      <c r="P106" s="112"/>
      <c r="Q106" s="112"/>
      <c r="R106" s="112"/>
    </row>
    <row r="107" spans="2:18" ht="15.75" x14ac:dyDescent="0.25">
      <c r="B107" s="112" t="s">
        <v>222</v>
      </c>
      <c r="C107" s="112"/>
      <c r="D107" s="112"/>
      <c r="H107" s="112"/>
      <c r="I107" s="112"/>
      <c r="J107" s="112"/>
      <c r="K107" s="112"/>
      <c r="L107" s="112"/>
      <c r="M107" s="112"/>
      <c r="N107" s="112"/>
      <c r="O107" s="112"/>
      <c r="P107" s="112"/>
      <c r="Q107" s="112"/>
      <c r="R107" s="112"/>
    </row>
    <row r="108" spans="2:18" ht="15.75" x14ac:dyDescent="0.25">
      <c r="B108" s="174" t="s">
        <v>223</v>
      </c>
      <c r="C108" s="175">
        <v>1461911.0999999996</v>
      </c>
      <c r="D108" s="176">
        <f>C108/$C$111</f>
        <v>0.37478040412281621</v>
      </c>
      <c r="H108" s="112"/>
      <c r="I108" s="112"/>
      <c r="J108" s="112"/>
      <c r="K108" s="112"/>
      <c r="L108" s="112"/>
      <c r="M108" s="112"/>
      <c r="N108" s="112"/>
      <c r="O108" s="112"/>
      <c r="P108" s="112"/>
      <c r="Q108" s="112"/>
      <c r="R108" s="112"/>
    </row>
    <row r="109" spans="2:18" ht="15.75" x14ac:dyDescent="0.25">
      <c r="B109" s="174" t="s">
        <v>224</v>
      </c>
      <c r="C109" s="175">
        <v>1351638.4151249998</v>
      </c>
      <c r="D109" s="176">
        <f t="shared" ref="D109:D110" si="0">C109/$C$111</f>
        <v>0.3465105309402674</v>
      </c>
      <c r="H109" s="112"/>
      <c r="I109" s="112"/>
      <c r="J109" s="112"/>
      <c r="K109" s="112"/>
      <c r="L109" s="112"/>
      <c r="M109" s="112"/>
      <c r="N109" s="112"/>
      <c r="O109" s="112"/>
      <c r="P109" s="112"/>
      <c r="Q109" s="112"/>
      <c r="R109" s="112"/>
    </row>
    <row r="110" spans="2:18" ht="15.75" x14ac:dyDescent="0.25">
      <c r="B110" s="174" t="s">
        <v>225</v>
      </c>
      <c r="C110" s="175">
        <v>1087164.3000000005</v>
      </c>
      <c r="D110" s="176">
        <f t="shared" si="0"/>
        <v>0.27870906493691644</v>
      </c>
      <c r="H110" s="112"/>
      <c r="I110" s="112"/>
      <c r="J110" s="112"/>
      <c r="K110" s="112"/>
      <c r="L110" s="112"/>
      <c r="M110" s="112"/>
      <c r="N110" s="112"/>
      <c r="O110" s="112"/>
      <c r="P110" s="112"/>
      <c r="Q110" s="112"/>
      <c r="R110" s="112"/>
    </row>
    <row r="111" spans="2:18" ht="15.75" x14ac:dyDescent="0.25">
      <c r="B111" s="174" t="s">
        <v>88</v>
      </c>
      <c r="C111" s="175">
        <v>3900713.8151249997</v>
      </c>
      <c r="H111" s="112"/>
      <c r="I111" s="112"/>
      <c r="J111" s="112"/>
      <c r="K111" s="112"/>
      <c r="L111" s="112"/>
      <c r="M111" s="112"/>
      <c r="N111" s="112"/>
      <c r="O111" s="112"/>
      <c r="P111" s="112"/>
      <c r="Q111" s="112"/>
      <c r="R111" s="112"/>
    </row>
    <row r="112" spans="2:18" ht="15.75" x14ac:dyDescent="0.25">
      <c r="B112" s="138"/>
      <c r="H112" s="112"/>
      <c r="I112" s="112"/>
      <c r="J112" s="112"/>
      <c r="K112" s="112"/>
      <c r="L112" s="112"/>
      <c r="M112" s="112"/>
      <c r="N112" s="112"/>
      <c r="O112" s="112"/>
      <c r="P112" s="112"/>
      <c r="Q112" s="112"/>
      <c r="R112" s="112"/>
    </row>
    <row r="113" spans="2:18" ht="15.75" x14ac:dyDescent="0.25">
      <c r="B113" s="112" t="s">
        <v>226</v>
      </c>
      <c r="H113" s="112"/>
      <c r="I113" s="112"/>
      <c r="J113" s="112"/>
      <c r="K113" s="112"/>
      <c r="L113" s="112"/>
      <c r="M113" s="112"/>
      <c r="N113" s="112"/>
      <c r="O113" s="112"/>
      <c r="P113" s="112"/>
      <c r="Q113" s="112"/>
      <c r="R113" s="112"/>
    </row>
    <row r="114" spans="2:18" ht="15.75" x14ac:dyDescent="0.25">
      <c r="B114" s="138"/>
      <c r="H114" s="112"/>
      <c r="I114" s="112"/>
      <c r="J114" s="112"/>
      <c r="K114" s="112"/>
      <c r="L114" s="112"/>
      <c r="M114" s="112"/>
      <c r="N114" s="112"/>
      <c r="O114" s="112"/>
      <c r="P114" s="112"/>
      <c r="Q114" s="112"/>
      <c r="R114" s="112"/>
    </row>
    <row r="115" spans="2:18" ht="15.75" x14ac:dyDescent="0.25">
      <c r="B115" s="112" t="s">
        <v>227</v>
      </c>
      <c r="H115" s="112"/>
      <c r="I115" s="112"/>
      <c r="J115" s="112"/>
      <c r="K115" s="112"/>
      <c r="L115" s="112"/>
      <c r="M115" s="112"/>
      <c r="N115" s="112"/>
      <c r="O115" s="112"/>
      <c r="P115" s="112"/>
      <c r="Q115" s="112"/>
      <c r="R115" s="112"/>
    </row>
    <row r="116" spans="2:18" ht="15.75" x14ac:dyDescent="0.25">
      <c r="B116" s="112" t="s">
        <v>228</v>
      </c>
      <c r="H116" s="112"/>
      <c r="I116" s="112"/>
      <c r="J116" s="112"/>
      <c r="K116" s="112"/>
      <c r="L116" s="112"/>
      <c r="M116" s="112"/>
      <c r="N116" s="112"/>
      <c r="O116" s="112"/>
      <c r="P116" s="112"/>
      <c r="Q116" s="112"/>
      <c r="R116" s="112"/>
    </row>
    <row r="117" spans="2:18" ht="15.75" x14ac:dyDescent="0.25">
      <c r="B117" s="138"/>
      <c r="H117" s="112"/>
      <c r="I117" s="112"/>
      <c r="J117" s="112"/>
      <c r="K117" s="112"/>
      <c r="L117" s="112"/>
      <c r="M117" s="112"/>
      <c r="N117" s="112"/>
      <c r="O117" s="112"/>
      <c r="P117" s="112"/>
      <c r="Q117" s="112"/>
      <c r="R117" s="112"/>
    </row>
    <row r="118" spans="2:18" ht="15.75" x14ac:dyDescent="0.25">
      <c r="B118" s="112" t="s">
        <v>229</v>
      </c>
      <c r="H118" s="112"/>
      <c r="I118" s="112"/>
      <c r="J118" s="112"/>
      <c r="K118" s="112"/>
      <c r="L118" s="112"/>
      <c r="M118" s="112"/>
      <c r="N118" s="112"/>
      <c r="O118" s="112"/>
      <c r="P118" s="112"/>
      <c r="Q118" s="112"/>
      <c r="R118" s="112"/>
    </row>
    <row r="119" spans="2:18" ht="15.75" x14ac:dyDescent="0.25">
      <c r="B119" s="138"/>
      <c r="H119" s="112"/>
      <c r="I119" s="112"/>
      <c r="J119" s="112"/>
      <c r="K119" s="112"/>
      <c r="L119" s="112"/>
      <c r="M119" s="112"/>
      <c r="N119" s="112"/>
      <c r="O119" s="112"/>
      <c r="P119" s="112"/>
      <c r="Q119" s="112"/>
      <c r="R119" s="112"/>
    </row>
    <row r="120" spans="2:18" ht="15.75" x14ac:dyDescent="0.25">
      <c r="B120" s="112" t="s">
        <v>230</v>
      </c>
      <c r="H120" s="112"/>
      <c r="I120" s="112"/>
      <c r="J120" s="112"/>
      <c r="K120" s="112"/>
      <c r="L120" s="112"/>
      <c r="M120" s="112"/>
      <c r="N120" s="112"/>
      <c r="O120" s="112"/>
      <c r="P120" s="112"/>
      <c r="Q120" s="112"/>
      <c r="R120" s="112"/>
    </row>
    <row r="121" spans="2:18" ht="15.75" x14ac:dyDescent="0.25">
      <c r="B121" s="112" t="s">
        <v>231</v>
      </c>
      <c r="H121" s="112"/>
      <c r="I121" s="112"/>
      <c r="J121" s="112"/>
      <c r="K121" s="112"/>
      <c r="L121" s="112"/>
      <c r="M121" s="112"/>
      <c r="N121" s="112"/>
      <c r="O121" s="112"/>
      <c r="P121" s="112"/>
      <c r="Q121" s="112"/>
      <c r="R121" s="112"/>
    </row>
    <row r="122" spans="2:18" ht="15.75" x14ac:dyDescent="0.25">
      <c r="B122" s="112"/>
      <c r="H122" s="112"/>
      <c r="I122" s="112"/>
      <c r="J122" s="112"/>
      <c r="K122" s="112"/>
      <c r="L122" s="112"/>
      <c r="M122" s="112"/>
      <c r="N122" s="112"/>
      <c r="O122" s="112"/>
      <c r="P122" s="112"/>
      <c r="Q122" s="112"/>
      <c r="R122" s="112"/>
    </row>
    <row r="123" spans="2:18" ht="15.75" x14ac:dyDescent="0.25">
      <c r="B123" s="177" t="s">
        <v>232</v>
      </c>
      <c r="H123" s="112"/>
      <c r="I123" s="112"/>
      <c r="J123" s="112"/>
      <c r="K123" s="112"/>
      <c r="L123" s="112"/>
      <c r="M123" s="112"/>
      <c r="N123" s="112"/>
      <c r="O123" s="112"/>
      <c r="P123" s="112"/>
      <c r="Q123" s="112"/>
      <c r="R123" s="112"/>
    </row>
    <row r="124" spans="2:18" ht="15.75" x14ac:dyDescent="0.25">
      <c r="B124" s="138" t="s">
        <v>233</v>
      </c>
      <c r="H124" s="112"/>
      <c r="I124" s="112"/>
      <c r="J124" s="112"/>
      <c r="K124" s="112"/>
      <c r="L124" s="112"/>
      <c r="M124" s="112"/>
      <c r="N124" s="112"/>
      <c r="O124" s="112"/>
      <c r="P124" s="112"/>
      <c r="Q124" s="112"/>
      <c r="R124" s="112"/>
    </row>
    <row r="125" spans="2:18" ht="15.75" x14ac:dyDescent="0.25">
      <c r="B125" s="138" t="s">
        <v>234</v>
      </c>
      <c r="H125" s="112"/>
      <c r="I125" s="112"/>
      <c r="J125" s="112"/>
      <c r="K125" s="112"/>
      <c r="L125" s="112"/>
      <c r="M125" s="112"/>
      <c r="N125" s="112"/>
      <c r="O125" s="112"/>
      <c r="P125" s="112"/>
      <c r="Q125" s="112"/>
      <c r="R125" s="112"/>
    </row>
    <row r="126" spans="2:18" ht="15.75" x14ac:dyDescent="0.25">
      <c r="B126" s="138" t="s">
        <v>235</v>
      </c>
      <c r="H126" s="112"/>
      <c r="I126" s="112"/>
      <c r="J126" s="112"/>
      <c r="K126" s="112"/>
      <c r="L126" s="112"/>
      <c r="M126" s="112"/>
      <c r="N126" s="112"/>
      <c r="O126" s="112"/>
      <c r="P126" s="112"/>
      <c r="Q126" s="112"/>
      <c r="R126" s="112"/>
    </row>
    <row r="127" spans="2:18" ht="15.75" x14ac:dyDescent="0.25">
      <c r="B127" s="138"/>
      <c r="H127" s="112"/>
      <c r="I127" s="112"/>
      <c r="J127" s="112"/>
      <c r="K127" s="112"/>
      <c r="L127" s="112"/>
      <c r="M127" s="112"/>
      <c r="N127" s="112"/>
      <c r="O127" s="112"/>
      <c r="P127" s="112"/>
      <c r="Q127" s="112"/>
      <c r="R127" s="112"/>
    </row>
    <row r="128" spans="2:18" ht="15.75" x14ac:dyDescent="0.25">
      <c r="B128" s="177" t="s">
        <v>236</v>
      </c>
      <c r="C128" s="178"/>
      <c r="D128" s="178"/>
      <c r="H128" s="112"/>
      <c r="I128" s="112"/>
      <c r="J128" s="112"/>
      <c r="K128" s="112"/>
      <c r="L128" s="112"/>
      <c r="M128" s="112"/>
      <c r="N128" s="112"/>
      <c r="O128" s="112"/>
      <c r="P128" s="112"/>
      <c r="Q128" s="112"/>
      <c r="R128" s="112"/>
    </row>
    <row r="129" spans="2:18" ht="15.75" x14ac:dyDescent="0.25">
      <c r="B129" s="179" t="s">
        <v>237</v>
      </c>
      <c r="C129" s="180"/>
      <c r="D129" s="180"/>
      <c r="E129" s="180"/>
      <c r="F129" s="112"/>
      <c r="G129" s="112"/>
      <c r="H129" s="112"/>
      <c r="I129" s="112"/>
      <c r="J129" s="112"/>
      <c r="K129" s="112"/>
      <c r="L129" s="112"/>
      <c r="M129" s="112"/>
      <c r="N129" s="112"/>
      <c r="O129" s="112"/>
      <c r="P129" s="112"/>
      <c r="Q129" s="112"/>
      <c r="R129" s="112"/>
    </row>
    <row r="130" spans="2:18" ht="15.75" x14ac:dyDescent="0.25">
      <c r="B130" s="138" t="s">
        <v>238</v>
      </c>
      <c r="H130" s="112"/>
      <c r="I130" s="112"/>
      <c r="J130" s="112"/>
      <c r="K130" s="112"/>
      <c r="L130" s="112"/>
      <c r="M130" s="112"/>
      <c r="N130" s="112"/>
      <c r="O130" s="112"/>
      <c r="P130" s="112"/>
      <c r="Q130" s="112"/>
      <c r="R130" s="112"/>
    </row>
    <row r="131" spans="2:18" ht="15.75" x14ac:dyDescent="0.25">
      <c r="B131" s="181"/>
      <c r="C131" s="182"/>
      <c r="D131" s="182"/>
      <c r="E131" s="182"/>
      <c r="F131" s="135"/>
      <c r="G131" s="135"/>
      <c r="H131" s="135"/>
      <c r="I131" s="112"/>
      <c r="J131" s="112"/>
      <c r="K131" s="112"/>
      <c r="L131" s="112"/>
      <c r="M131" s="112"/>
      <c r="N131" s="112"/>
      <c r="O131" s="112"/>
      <c r="P131" s="112"/>
      <c r="Q131" s="112"/>
      <c r="R131" s="112"/>
    </row>
    <row r="132" spans="2:18" ht="15.75" x14ac:dyDescent="0.25">
      <c r="B132" s="138"/>
      <c r="H132" s="112"/>
      <c r="I132" s="112"/>
      <c r="J132" s="112"/>
      <c r="K132" s="112"/>
      <c r="L132" s="112"/>
      <c r="M132" s="112"/>
      <c r="N132" s="112"/>
      <c r="O132" s="112"/>
      <c r="P132" s="112"/>
      <c r="Q132" s="112"/>
      <c r="R132" s="112"/>
    </row>
    <row r="133" spans="2:18" ht="24" thickBot="1" x14ac:dyDescent="0.3">
      <c r="B133" s="131" t="s">
        <v>239</v>
      </c>
      <c r="C133" s="132"/>
      <c r="D133" s="132"/>
      <c r="E133" s="132"/>
      <c r="F133" s="132"/>
      <c r="G133" s="132"/>
      <c r="H133" s="112"/>
      <c r="I133" s="112"/>
      <c r="J133" s="112"/>
      <c r="K133" s="112"/>
      <c r="L133" s="112"/>
      <c r="M133" s="112"/>
      <c r="N133" s="112"/>
      <c r="O133" s="112"/>
      <c r="P133" s="112"/>
      <c r="Q133" s="112"/>
      <c r="R133" s="112"/>
    </row>
    <row r="134" spans="2:18" ht="15.75" x14ac:dyDescent="0.25">
      <c r="B134" s="138"/>
      <c r="H134" s="112"/>
      <c r="I134" s="112"/>
      <c r="J134" s="112"/>
      <c r="K134" s="112"/>
      <c r="L134" s="112"/>
      <c r="M134" s="112"/>
      <c r="N134" s="112"/>
      <c r="O134" s="112"/>
      <c r="P134" s="112"/>
      <c r="Q134" s="112"/>
      <c r="R134" s="112"/>
    </row>
    <row r="135" spans="2:18" ht="15.75" x14ac:dyDescent="0.25">
      <c r="B135" s="138" t="s">
        <v>240</v>
      </c>
      <c r="H135" s="112"/>
      <c r="I135" s="112"/>
      <c r="J135" s="112"/>
      <c r="K135" s="112"/>
      <c r="L135" s="112"/>
      <c r="M135" s="112"/>
      <c r="N135" s="112"/>
      <c r="O135" s="112"/>
      <c r="P135" s="112"/>
      <c r="Q135" s="112"/>
      <c r="R135" s="112"/>
    </row>
    <row r="136" spans="2:18" ht="15.75" x14ac:dyDescent="0.25">
      <c r="H136" s="112"/>
      <c r="J136" s="112"/>
      <c r="K136" s="112"/>
      <c r="L136" s="112"/>
      <c r="M136" s="112"/>
      <c r="N136" s="112"/>
      <c r="O136" s="112"/>
      <c r="P136" s="112"/>
      <c r="Q136" s="112"/>
      <c r="R136" s="112"/>
    </row>
    <row r="137" spans="2:18" ht="15.75" x14ac:dyDescent="0.25">
      <c r="H137" s="112"/>
      <c r="R137" s="112"/>
    </row>
    <row r="138" spans="2:18" ht="24" thickBot="1" x14ac:dyDescent="0.3">
      <c r="B138" s="131" t="s">
        <v>241</v>
      </c>
      <c r="C138" s="132"/>
      <c r="D138" s="132"/>
      <c r="E138" s="132"/>
      <c r="F138" s="132"/>
      <c r="G138" s="132"/>
      <c r="H138" s="112"/>
      <c r="R138" s="112"/>
    </row>
    <row r="139" spans="2:18" ht="15.75" x14ac:dyDescent="0.25">
      <c r="H139" s="112"/>
      <c r="R139" s="112"/>
    </row>
    <row r="140" spans="2:18" ht="15.75" x14ac:dyDescent="0.25">
      <c r="B140" s="112" t="s">
        <v>242</v>
      </c>
      <c r="H140" s="112"/>
      <c r="R140" s="112"/>
    </row>
    <row r="141" spans="2:18" ht="15.75" x14ac:dyDescent="0.25">
      <c r="B141" s="112" t="s">
        <v>243</v>
      </c>
      <c r="H141" s="112"/>
      <c r="R141" s="112"/>
    </row>
    <row r="142" spans="2:18" ht="15.75" x14ac:dyDescent="0.25">
      <c r="B142" s="112" t="s">
        <v>244</v>
      </c>
      <c r="H142" s="112"/>
      <c r="R142" s="112"/>
    </row>
    <row r="143" spans="2:18" ht="15.75" x14ac:dyDescent="0.25">
      <c r="B143" s="183" t="s">
        <v>245</v>
      </c>
      <c r="C143" s="42"/>
      <c r="D143" s="42"/>
      <c r="R143" s="112"/>
    </row>
    <row r="144" spans="2:18" ht="15.75" x14ac:dyDescent="0.25">
      <c r="B144" s="183"/>
      <c r="C144" s="42"/>
      <c r="D144" s="42"/>
      <c r="R144" s="112"/>
    </row>
    <row r="145" spans="2:18" ht="15.75" x14ac:dyDescent="0.25">
      <c r="B145" s="119"/>
      <c r="C145" s="119"/>
      <c r="D145" s="119"/>
      <c r="E145" s="119"/>
      <c r="F145" s="119"/>
      <c r="G145" s="119"/>
      <c r="H145" s="119"/>
      <c r="I145" s="119"/>
      <c r="J145" s="119"/>
      <c r="K145" s="119"/>
      <c r="L145" s="119"/>
      <c r="M145" s="119"/>
      <c r="N145" s="119"/>
      <c r="O145" s="119"/>
      <c r="P145" s="119"/>
      <c r="Q145" s="119"/>
      <c r="R145" s="119"/>
    </row>
    <row r="146" spans="2:18" ht="24" thickBot="1" x14ac:dyDescent="0.3">
      <c r="B146" s="131" t="s">
        <v>246</v>
      </c>
      <c r="C146" s="132"/>
      <c r="D146" s="132"/>
      <c r="E146" s="132"/>
      <c r="F146" s="132"/>
      <c r="G146" s="132"/>
      <c r="R146" s="112"/>
    </row>
    <row r="147" spans="2:18" ht="15.75" x14ac:dyDescent="0.25">
      <c r="B147" s="112" t="s">
        <v>247</v>
      </c>
      <c r="C147" s="112" t="s">
        <v>248</v>
      </c>
      <c r="D147" s="184"/>
      <c r="E147" s="184"/>
      <c r="F147" s="184"/>
      <c r="R147" s="112"/>
    </row>
    <row r="148" spans="2:18" ht="15.75" x14ac:dyDescent="0.25">
      <c r="B148" s="112" t="s">
        <v>249</v>
      </c>
      <c r="C148" s="112" t="s">
        <v>250</v>
      </c>
      <c r="R148" s="112"/>
    </row>
    <row r="149" spans="2:18" ht="15.75" x14ac:dyDescent="0.25">
      <c r="B149" s="112" t="s">
        <v>251</v>
      </c>
      <c r="C149" s="112" t="s">
        <v>252</v>
      </c>
      <c r="R149" s="112"/>
    </row>
    <row r="150" spans="2:18" ht="15.75" x14ac:dyDescent="0.25">
      <c r="B150" s="112" t="s">
        <v>253</v>
      </c>
      <c r="C150" s="112" t="s">
        <v>254</v>
      </c>
      <c r="G150" s="185"/>
      <c r="H150" s="112"/>
      <c r="I150" s="112"/>
      <c r="J150" s="112"/>
      <c r="K150" s="112"/>
      <c r="L150" s="112"/>
      <c r="M150" s="112"/>
      <c r="N150" s="112"/>
      <c r="O150" s="112"/>
      <c r="P150" s="112"/>
      <c r="Q150" s="112"/>
      <c r="R150" s="112"/>
    </row>
    <row r="151" spans="2:18" ht="15.75" x14ac:dyDescent="0.25">
      <c r="G151" s="185"/>
      <c r="H151" s="112"/>
      <c r="I151" s="112"/>
      <c r="J151" s="112"/>
      <c r="K151" s="112"/>
      <c r="L151" s="112"/>
      <c r="M151" s="112"/>
      <c r="N151" s="112"/>
      <c r="O151" s="112"/>
      <c r="P151" s="112"/>
      <c r="Q151" s="112"/>
      <c r="R151" s="112"/>
    </row>
    <row r="152" spans="2:18" ht="15.75" x14ac:dyDescent="0.25">
      <c r="B152" s="186" t="s">
        <v>255</v>
      </c>
      <c r="G152" s="185"/>
      <c r="H152" s="112"/>
      <c r="I152" s="112"/>
      <c r="J152" s="112"/>
      <c r="K152" s="112"/>
      <c r="L152" s="112"/>
      <c r="M152" s="112"/>
      <c r="N152" s="112"/>
      <c r="O152" s="112"/>
      <c r="P152" s="112"/>
      <c r="Q152" s="112"/>
      <c r="R152" s="112"/>
    </row>
    <row r="153" spans="2:18" ht="18.75" x14ac:dyDescent="0.3">
      <c r="B153" s="187" t="s">
        <v>0</v>
      </c>
      <c r="C153" s="188" t="s">
        <v>256</v>
      </c>
      <c r="D153" s="189" t="s">
        <v>257</v>
      </c>
      <c r="G153" s="185"/>
      <c r="H153" s="112"/>
      <c r="I153" s="112"/>
      <c r="J153" s="112"/>
      <c r="K153" s="112"/>
      <c r="L153" s="112"/>
      <c r="M153" s="112"/>
      <c r="N153" s="112"/>
      <c r="O153" s="112"/>
      <c r="P153" s="112"/>
      <c r="Q153" s="112"/>
      <c r="R153" s="112"/>
    </row>
    <row r="154" spans="2:18" ht="15.75" x14ac:dyDescent="0.25">
      <c r="B154" s="190" t="s">
        <v>19</v>
      </c>
      <c r="C154" s="191" t="s">
        <v>20</v>
      </c>
      <c r="D154" s="117" t="s">
        <v>24</v>
      </c>
      <c r="G154" s="185"/>
      <c r="H154" s="112"/>
      <c r="I154" s="112"/>
      <c r="J154" s="112"/>
      <c r="K154" s="112"/>
      <c r="L154" s="112"/>
      <c r="M154" s="112"/>
      <c r="N154" s="112"/>
      <c r="O154" s="112"/>
      <c r="P154" s="112"/>
      <c r="Q154" s="112"/>
      <c r="R154" s="112"/>
    </row>
    <row r="155" spans="2:18" ht="15.75" x14ac:dyDescent="0.25">
      <c r="B155" s="118"/>
      <c r="C155" s="192" t="s">
        <v>22</v>
      </c>
      <c r="D155" s="120"/>
      <c r="G155" s="185"/>
      <c r="H155" s="112"/>
      <c r="I155" s="112"/>
      <c r="J155" s="112"/>
      <c r="K155" s="112"/>
      <c r="L155" s="112"/>
      <c r="M155" s="112"/>
      <c r="N155" s="112"/>
      <c r="O155" s="112"/>
      <c r="P155" s="112"/>
      <c r="Q155" s="112"/>
      <c r="R155" s="112"/>
    </row>
    <row r="156" spans="2:18" ht="15.75" x14ac:dyDescent="0.25">
      <c r="B156" s="124"/>
      <c r="C156" s="193" t="s">
        <v>23</v>
      </c>
      <c r="D156" s="126"/>
      <c r="G156" s="185"/>
      <c r="H156" s="112"/>
      <c r="I156" s="112"/>
      <c r="J156" s="112"/>
      <c r="K156" s="112"/>
      <c r="L156" s="112"/>
      <c r="M156" s="112"/>
      <c r="N156" s="112"/>
      <c r="O156" s="112"/>
      <c r="P156" s="112"/>
      <c r="Q156" s="112"/>
      <c r="R156" s="112"/>
    </row>
    <row r="157" spans="2:18" ht="15.75" x14ac:dyDescent="0.25">
      <c r="B157" s="190" t="s">
        <v>258</v>
      </c>
      <c r="C157" s="191" t="s">
        <v>26</v>
      </c>
      <c r="D157" s="117" t="s">
        <v>34</v>
      </c>
      <c r="G157" s="185"/>
      <c r="H157" s="112"/>
      <c r="I157" s="112"/>
      <c r="J157" s="112"/>
      <c r="K157" s="112"/>
      <c r="L157" s="112"/>
      <c r="M157" s="112"/>
      <c r="N157" s="112"/>
      <c r="O157" s="112"/>
      <c r="P157" s="112"/>
      <c r="Q157" s="112"/>
      <c r="R157" s="112"/>
    </row>
    <row r="158" spans="2:18" ht="15.75" x14ac:dyDescent="0.25">
      <c r="B158" s="118"/>
      <c r="C158" s="192" t="s">
        <v>27</v>
      </c>
      <c r="D158" s="120" t="s">
        <v>35</v>
      </c>
      <c r="G158" s="185"/>
      <c r="H158" s="112"/>
      <c r="I158" s="112"/>
      <c r="J158" s="112"/>
      <c r="K158" s="112"/>
      <c r="L158" s="112"/>
      <c r="M158" s="112"/>
      <c r="N158" s="112"/>
      <c r="O158" s="112"/>
      <c r="P158" s="112"/>
      <c r="Q158" s="112"/>
      <c r="R158" s="112"/>
    </row>
    <row r="159" spans="2:18" ht="15.75" x14ac:dyDescent="0.25">
      <c r="B159" s="118"/>
      <c r="C159" s="192" t="s">
        <v>28</v>
      </c>
      <c r="D159" s="120"/>
      <c r="G159" s="185"/>
      <c r="H159" s="112"/>
      <c r="I159" s="112"/>
      <c r="J159" s="112"/>
      <c r="K159" s="112"/>
      <c r="L159" s="112"/>
      <c r="M159" s="112"/>
      <c r="N159" s="112"/>
      <c r="O159" s="112"/>
      <c r="P159" s="112"/>
      <c r="Q159" s="112"/>
      <c r="R159" s="112"/>
    </row>
    <row r="160" spans="2:18" ht="15.75" x14ac:dyDescent="0.25">
      <c r="B160" s="118"/>
      <c r="C160" s="192" t="s">
        <v>29</v>
      </c>
      <c r="D160" s="120"/>
      <c r="G160" s="185"/>
      <c r="H160" s="112"/>
      <c r="I160" s="112"/>
      <c r="J160" s="112"/>
      <c r="K160" s="112"/>
      <c r="L160" s="112"/>
      <c r="M160" s="112"/>
      <c r="N160" s="112"/>
      <c r="O160" s="112"/>
      <c r="P160" s="112"/>
      <c r="Q160" s="112"/>
      <c r="R160" s="112"/>
    </row>
    <row r="161" spans="2:18" ht="15.75" x14ac:dyDescent="0.25">
      <c r="B161" s="118"/>
      <c r="C161" s="192" t="s">
        <v>30</v>
      </c>
      <c r="D161" s="120"/>
      <c r="G161" s="185"/>
      <c r="H161" s="112"/>
      <c r="I161" s="112"/>
      <c r="J161" s="112"/>
      <c r="K161" s="112"/>
      <c r="L161" s="112"/>
      <c r="M161" s="112"/>
      <c r="N161" s="112"/>
      <c r="O161" s="112"/>
      <c r="P161" s="112"/>
      <c r="Q161" s="112"/>
      <c r="R161" s="112"/>
    </row>
    <row r="162" spans="2:18" ht="19.5" customHeight="1" x14ac:dyDescent="0.25">
      <c r="B162" s="118"/>
      <c r="C162" s="192" t="s">
        <v>31</v>
      </c>
      <c r="D162" s="120"/>
      <c r="G162" s="185"/>
      <c r="H162" s="112"/>
      <c r="I162" s="112"/>
      <c r="J162" s="112"/>
      <c r="K162" s="112"/>
      <c r="L162" s="112"/>
      <c r="M162" s="112"/>
      <c r="N162" s="112"/>
      <c r="O162" s="112"/>
      <c r="P162" s="112"/>
      <c r="Q162" s="112"/>
      <c r="R162" s="112"/>
    </row>
    <row r="163" spans="2:18" ht="15.75" x14ac:dyDescent="0.25">
      <c r="B163" s="118"/>
      <c r="C163" s="192" t="s">
        <v>32</v>
      </c>
      <c r="D163" s="120"/>
      <c r="G163" s="185"/>
      <c r="H163" s="112"/>
      <c r="I163" s="112"/>
      <c r="J163" s="112"/>
      <c r="K163" s="112"/>
      <c r="L163" s="112"/>
      <c r="M163" s="112"/>
      <c r="N163" s="112"/>
      <c r="O163" s="112"/>
      <c r="P163" s="112"/>
      <c r="Q163" s="112"/>
      <c r="R163" s="112"/>
    </row>
    <row r="164" spans="2:18" ht="15.75" x14ac:dyDescent="0.25">
      <c r="B164" s="124"/>
      <c r="C164" s="193" t="s">
        <v>33</v>
      </c>
      <c r="D164" s="126"/>
      <c r="G164" s="185"/>
      <c r="H164" s="112"/>
      <c r="I164" s="112"/>
      <c r="J164" s="112"/>
      <c r="K164" s="112"/>
      <c r="L164" s="112"/>
      <c r="M164" s="112"/>
      <c r="N164" s="112"/>
      <c r="O164" s="112"/>
      <c r="P164" s="112"/>
      <c r="Q164" s="112"/>
      <c r="R164" s="112"/>
    </row>
    <row r="165" spans="2:18" ht="15.75" x14ac:dyDescent="0.25">
      <c r="B165" s="190" t="s">
        <v>36</v>
      </c>
      <c r="C165" s="191" t="s">
        <v>37</v>
      </c>
      <c r="D165" s="117" t="s">
        <v>45</v>
      </c>
      <c r="G165" s="185"/>
      <c r="H165" s="112"/>
      <c r="I165" s="112"/>
      <c r="J165" s="112"/>
      <c r="K165" s="112"/>
      <c r="L165" s="112"/>
      <c r="M165" s="112"/>
      <c r="N165" s="112"/>
      <c r="O165" s="112"/>
      <c r="P165" s="112"/>
      <c r="Q165" s="112"/>
      <c r="R165" s="112"/>
    </row>
    <row r="166" spans="2:18" ht="15.75" x14ac:dyDescent="0.25">
      <c r="B166" s="118"/>
      <c r="C166" s="192" t="s">
        <v>38</v>
      </c>
      <c r="D166" s="120" t="s">
        <v>46</v>
      </c>
      <c r="G166" s="185"/>
      <c r="H166" s="112"/>
      <c r="I166" s="112"/>
      <c r="J166" s="112"/>
      <c r="K166" s="112"/>
      <c r="L166" s="112"/>
      <c r="M166" s="112"/>
      <c r="N166" s="112"/>
      <c r="O166" s="112"/>
      <c r="P166" s="112"/>
      <c r="Q166" s="112"/>
      <c r="R166" s="112"/>
    </row>
    <row r="167" spans="2:18" ht="15.75" x14ac:dyDescent="0.25">
      <c r="B167" s="118"/>
      <c r="C167" s="192" t="s">
        <v>39</v>
      </c>
      <c r="D167" s="120" t="s">
        <v>47</v>
      </c>
      <c r="G167" s="185"/>
      <c r="H167" s="112"/>
      <c r="I167" s="112"/>
      <c r="J167" s="112"/>
      <c r="K167" s="112"/>
      <c r="L167" s="112"/>
      <c r="M167" s="112"/>
      <c r="N167" s="112"/>
      <c r="O167" s="112"/>
      <c r="P167" s="112"/>
      <c r="Q167" s="112"/>
      <c r="R167" s="112"/>
    </row>
    <row r="168" spans="2:18" ht="15.75" x14ac:dyDescent="0.25">
      <c r="B168" s="118"/>
      <c r="C168" s="192" t="s">
        <v>40</v>
      </c>
      <c r="D168" s="120" t="s">
        <v>48</v>
      </c>
      <c r="G168" s="185"/>
      <c r="H168" s="112"/>
      <c r="I168" s="112"/>
      <c r="J168" s="112"/>
      <c r="K168" s="112"/>
      <c r="L168" s="112"/>
      <c r="M168" s="112"/>
      <c r="N168" s="112"/>
      <c r="O168" s="112"/>
      <c r="P168" s="112"/>
      <c r="Q168" s="112"/>
      <c r="R168" s="112"/>
    </row>
    <row r="169" spans="2:18" ht="15.75" x14ac:dyDescent="0.25">
      <c r="B169" s="118"/>
      <c r="C169" s="192" t="s">
        <v>41</v>
      </c>
      <c r="D169" s="120"/>
      <c r="G169" s="185"/>
      <c r="H169" s="112"/>
      <c r="I169" s="112"/>
      <c r="J169" s="112"/>
      <c r="K169" s="112"/>
      <c r="L169" s="112"/>
      <c r="M169" s="112"/>
      <c r="N169" s="112"/>
      <c r="O169" s="112"/>
      <c r="P169" s="112"/>
      <c r="Q169" s="112"/>
      <c r="R169" s="112"/>
    </row>
    <row r="170" spans="2:18" ht="15.75" x14ac:dyDescent="0.25">
      <c r="B170" s="118"/>
      <c r="C170" s="192" t="s">
        <v>42</v>
      </c>
      <c r="D170" s="120"/>
      <c r="G170" s="185"/>
      <c r="H170" s="112"/>
      <c r="I170" s="112"/>
      <c r="J170" s="112"/>
      <c r="K170" s="112"/>
      <c r="L170" s="112"/>
      <c r="M170" s="112"/>
      <c r="N170" s="112"/>
      <c r="O170" s="112"/>
      <c r="P170" s="112"/>
      <c r="Q170" s="112"/>
      <c r="R170" s="112"/>
    </row>
    <row r="171" spans="2:18" ht="15.75" x14ac:dyDescent="0.25">
      <c r="B171" s="118"/>
      <c r="C171" s="192" t="s">
        <v>43</v>
      </c>
      <c r="D171" s="120"/>
      <c r="G171" s="185"/>
      <c r="H171" s="112"/>
      <c r="I171" s="112"/>
      <c r="J171" s="112"/>
      <c r="K171" s="112"/>
      <c r="L171" s="112"/>
      <c r="M171" s="112"/>
      <c r="N171" s="112"/>
      <c r="O171" s="112"/>
      <c r="P171" s="112"/>
      <c r="Q171" s="112"/>
      <c r="R171" s="112"/>
    </row>
    <row r="172" spans="2:18" ht="15.75" x14ac:dyDescent="0.25">
      <c r="B172" s="124"/>
      <c r="C172" s="193" t="s">
        <v>44</v>
      </c>
      <c r="D172" s="126"/>
      <c r="G172" s="185"/>
      <c r="H172" s="112"/>
      <c r="I172" s="112"/>
      <c r="J172" s="112"/>
      <c r="K172" s="112"/>
      <c r="L172" s="112"/>
      <c r="M172" s="112"/>
      <c r="N172" s="112"/>
      <c r="O172" s="112"/>
      <c r="P172" s="112"/>
      <c r="Q172" s="112"/>
      <c r="R172" s="112"/>
    </row>
    <row r="173" spans="2:18" ht="15.75" x14ac:dyDescent="0.25">
      <c r="B173" s="190" t="s">
        <v>49</v>
      </c>
      <c r="C173" s="191" t="s">
        <v>50</v>
      </c>
      <c r="D173" s="117" t="s">
        <v>54</v>
      </c>
      <c r="G173" s="185"/>
      <c r="H173" s="112"/>
      <c r="I173" s="112"/>
      <c r="J173" s="112"/>
      <c r="K173" s="112"/>
      <c r="L173" s="112"/>
      <c r="M173" s="112"/>
      <c r="N173" s="112"/>
      <c r="O173" s="112"/>
      <c r="P173" s="112"/>
      <c r="Q173" s="112"/>
      <c r="R173" s="112"/>
    </row>
    <row r="174" spans="2:18" ht="15.75" x14ac:dyDescent="0.25">
      <c r="B174" s="118"/>
      <c r="C174" s="192" t="s">
        <v>51</v>
      </c>
      <c r="D174" s="120" t="s">
        <v>55</v>
      </c>
      <c r="G174" s="185"/>
      <c r="H174" s="112"/>
      <c r="I174" s="112"/>
      <c r="J174" s="112"/>
      <c r="K174" s="112"/>
      <c r="L174" s="112"/>
      <c r="M174" s="112"/>
      <c r="N174" s="112"/>
      <c r="O174" s="112"/>
      <c r="P174" s="112"/>
      <c r="Q174" s="112"/>
      <c r="R174" s="112"/>
    </row>
    <row r="175" spans="2:18" ht="15.75" x14ac:dyDescent="0.25">
      <c r="B175" s="118"/>
      <c r="C175" s="192" t="s">
        <v>52</v>
      </c>
      <c r="D175" s="120"/>
      <c r="G175" s="185"/>
      <c r="H175" s="112"/>
      <c r="I175" s="112"/>
      <c r="J175" s="112"/>
      <c r="K175" s="112"/>
      <c r="L175" s="112"/>
      <c r="M175" s="112"/>
      <c r="N175" s="112"/>
      <c r="O175" s="112"/>
      <c r="P175" s="112"/>
      <c r="Q175" s="112"/>
      <c r="R175" s="112"/>
    </row>
    <row r="176" spans="2:18" ht="15.75" x14ac:dyDescent="0.25">
      <c r="B176" s="124"/>
      <c r="C176" s="193" t="s">
        <v>53</v>
      </c>
      <c r="D176" s="126"/>
      <c r="G176" s="185"/>
      <c r="H176" s="112"/>
      <c r="I176" s="112"/>
      <c r="J176" s="112"/>
      <c r="K176" s="112"/>
      <c r="L176" s="112"/>
      <c r="M176" s="112"/>
      <c r="N176" s="112"/>
      <c r="O176" s="112"/>
      <c r="P176" s="112"/>
      <c r="Q176" s="112"/>
      <c r="R176" s="112"/>
    </row>
    <row r="177" spans="2:18" ht="15.75" x14ac:dyDescent="0.25">
      <c r="B177" s="190" t="s">
        <v>56</v>
      </c>
      <c r="C177" s="191" t="s">
        <v>57</v>
      </c>
      <c r="D177" s="117" t="s">
        <v>62</v>
      </c>
      <c r="G177" s="185"/>
      <c r="H177" s="112"/>
      <c r="I177" s="112"/>
      <c r="J177" s="112"/>
      <c r="K177" s="112"/>
      <c r="L177" s="112"/>
      <c r="M177" s="112"/>
      <c r="N177" s="112"/>
      <c r="O177" s="112"/>
      <c r="P177" s="112"/>
      <c r="Q177" s="112"/>
      <c r="R177" s="112"/>
    </row>
    <row r="178" spans="2:18" ht="15.75" x14ac:dyDescent="0.25">
      <c r="B178" s="118"/>
      <c r="C178" s="192" t="s">
        <v>58</v>
      </c>
      <c r="D178" s="120" t="s">
        <v>63</v>
      </c>
      <c r="G178" s="185"/>
      <c r="H178" s="112"/>
      <c r="I178" s="112"/>
      <c r="J178" s="112"/>
      <c r="K178" s="112"/>
      <c r="L178" s="112"/>
      <c r="M178" s="112"/>
      <c r="N178" s="112"/>
      <c r="O178" s="112"/>
      <c r="P178" s="112"/>
      <c r="Q178" s="112"/>
      <c r="R178" s="112"/>
    </row>
    <row r="179" spans="2:18" ht="15.75" x14ac:dyDescent="0.25">
      <c r="B179" s="118"/>
      <c r="C179" s="192" t="s">
        <v>59</v>
      </c>
      <c r="D179" s="120" t="s">
        <v>64</v>
      </c>
      <c r="G179" s="185"/>
      <c r="H179" s="112"/>
      <c r="I179" s="112"/>
      <c r="J179" s="112"/>
      <c r="K179" s="112"/>
      <c r="L179" s="112"/>
      <c r="M179" s="112"/>
      <c r="N179" s="112"/>
      <c r="O179" s="112"/>
      <c r="P179" s="112"/>
      <c r="Q179" s="112"/>
      <c r="R179" s="112"/>
    </row>
    <row r="180" spans="2:18" ht="15.75" x14ac:dyDescent="0.25">
      <c r="B180" s="118"/>
      <c r="C180" s="192" t="s">
        <v>60</v>
      </c>
      <c r="D180" s="120" t="s">
        <v>65</v>
      </c>
      <c r="G180" s="185"/>
      <c r="H180" s="112"/>
      <c r="I180" s="112"/>
      <c r="J180" s="112"/>
      <c r="K180" s="112"/>
      <c r="L180" s="112"/>
      <c r="M180" s="112"/>
      <c r="N180" s="112"/>
      <c r="O180" s="112"/>
      <c r="P180" s="112"/>
      <c r="Q180" s="112"/>
      <c r="R180" s="112"/>
    </row>
    <row r="181" spans="2:18" ht="15.75" x14ac:dyDescent="0.25">
      <c r="B181" s="124"/>
      <c r="C181" s="193" t="s">
        <v>61</v>
      </c>
      <c r="D181" s="126"/>
      <c r="G181" s="185"/>
      <c r="H181" s="112"/>
      <c r="I181" s="112"/>
      <c r="J181" s="112"/>
      <c r="K181" s="112"/>
      <c r="L181" s="112"/>
      <c r="M181" s="112"/>
      <c r="N181" s="112"/>
      <c r="O181" s="112"/>
      <c r="P181" s="112"/>
      <c r="Q181" s="112"/>
      <c r="R181" s="112"/>
    </row>
    <row r="182" spans="2:18" ht="15.75" x14ac:dyDescent="0.25">
      <c r="B182" s="190" t="s">
        <v>66</v>
      </c>
      <c r="C182" s="191" t="s">
        <v>67</v>
      </c>
      <c r="D182" s="117"/>
      <c r="G182" s="185"/>
      <c r="H182" s="112"/>
      <c r="I182" s="112"/>
      <c r="J182" s="112"/>
      <c r="K182" s="112"/>
      <c r="L182" s="112"/>
      <c r="M182" s="112"/>
      <c r="N182" s="112"/>
      <c r="O182" s="112"/>
      <c r="P182" s="112"/>
      <c r="Q182" s="112"/>
      <c r="R182" s="112"/>
    </row>
    <row r="183" spans="2:18" ht="15.75" x14ac:dyDescent="0.25">
      <c r="B183" s="124"/>
      <c r="C183" s="193" t="s">
        <v>68</v>
      </c>
      <c r="D183" s="126"/>
      <c r="G183" s="185"/>
      <c r="H183" s="112"/>
      <c r="I183" s="112"/>
      <c r="J183" s="112"/>
      <c r="K183" s="112"/>
      <c r="L183" s="112"/>
      <c r="M183" s="112"/>
      <c r="N183" s="112"/>
      <c r="O183" s="112"/>
      <c r="P183" s="112"/>
      <c r="Q183" s="112"/>
      <c r="R183" s="112"/>
    </row>
    <row r="184" spans="2:18" ht="15.75" x14ac:dyDescent="0.25">
      <c r="B184" s="190" t="s">
        <v>69</v>
      </c>
      <c r="C184" s="191" t="s">
        <v>70</v>
      </c>
      <c r="D184" s="117" t="s">
        <v>73</v>
      </c>
      <c r="G184" s="185"/>
      <c r="H184" s="112"/>
      <c r="I184" s="112"/>
      <c r="J184" s="112"/>
      <c r="K184" s="112"/>
      <c r="L184" s="112"/>
      <c r="M184" s="112"/>
      <c r="N184" s="112"/>
      <c r="O184" s="112"/>
      <c r="P184" s="112"/>
      <c r="Q184" s="112"/>
      <c r="R184" s="112"/>
    </row>
    <row r="185" spans="2:18" ht="15.75" x14ac:dyDescent="0.25">
      <c r="B185" s="118"/>
      <c r="C185" s="192" t="s">
        <v>71</v>
      </c>
      <c r="D185" s="120"/>
      <c r="G185" s="185"/>
      <c r="I185" s="112"/>
      <c r="J185" s="112"/>
      <c r="K185" s="112"/>
      <c r="L185" s="112"/>
      <c r="M185" s="112"/>
      <c r="N185" s="112"/>
      <c r="O185" s="112"/>
      <c r="P185" s="112"/>
      <c r="Q185" s="112"/>
      <c r="R185" s="112"/>
    </row>
    <row r="186" spans="2:18" ht="15.75" x14ac:dyDescent="0.25">
      <c r="B186" s="124"/>
      <c r="C186" s="193" t="s">
        <v>72</v>
      </c>
      <c r="D186" s="126"/>
      <c r="G186" s="185"/>
      <c r="I186" s="112"/>
      <c r="J186" s="112"/>
      <c r="K186" s="112"/>
      <c r="L186" s="112"/>
      <c r="M186" s="112"/>
      <c r="N186" s="112"/>
      <c r="O186" s="112"/>
      <c r="P186" s="112"/>
      <c r="Q186" s="112"/>
      <c r="R186" s="112"/>
    </row>
    <row r="187" spans="2:18" ht="15.75" x14ac:dyDescent="0.25">
      <c r="B187" s="190" t="s">
        <v>74</v>
      </c>
      <c r="C187" s="191" t="s">
        <v>75</v>
      </c>
      <c r="D187" s="117" t="s">
        <v>79</v>
      </c>
      <c r="G187" s="185"/>
      <c r="I187" s="112"/>
      <c r="J187" s="112"/>
      <c r="K187" s="112"/>
      <c r="L187" s="112"/>
      <c r="M187" s="112"/>
      <c r="N187" s="112"/>
      <c r="O187" s="112"/>
      <c r="P187" s="112"/>
      <c r="Q187" s="112"/>
      <c r="R187" s="112"/>
    </row>
    <row r="188" spans="2:18" ht="15.75" x14ac:dyDescent="0.25">
      <c r="B188" s="118"/>
      <c r="C188" s="192" t="s">
        <v>76</v>
      </c>
      <c r="D188" s="120" t="s">
        <v>80</v>
      </c>
      <c r="G188" s="185"/>
      <c r="I188" s="112"/>
      <c r="J188" s="112"/>
      <c r="K188" s="112"/>
      <c r="L188" s="112"/>
      <c r="M188" s="112"/>
      <c r="N188" s="112"/>
      <c r="O188" s="112"/>
      <c r="P188" s="112"/>
      <c r="Q188" s="112"/>
      <c r="R188" s="112"/>
    </row>
    <row r="189" spans="2:18" ht="15.75" x14ac:dyDescent="0.25">
      <c r="B189" s="118"/>
      <c r="C189" s="192" t="s">
        <v>77</v>
      </c>
      <c r="D189" s="120" t="s">
        <v>81</v>
      </c>
      <c r="G189" s="185"/>
      <c r="H189" s="112"/>
      <c r="I189" s="112"/>
      <c r="J189" s="112"/>
      <c r="K189" s="112"/>
      <c r="L189" s="112"/>
      <c r="M189" s="112"/>
      <c r="N189" s="112"/>
      <c r="O189" s="112"/>
      <c r="P189" s="112"/>
      <c r="Q189" s="112"/>
      <c r="R189" s="112"/>
    </row>
    <row r="190" spans="2:18" ht="15.75" x14ac:dyDescent="0.25">
      <c r="B190" s="124"/>
      <c r="C190" s="193" t="s">
        <v>78</v>
      </c>
      <c r="D190" s="126"/>
      <c r="G190" s="185"/>
      <c r="H190" s="112"/>
      <c r="I190" s="112"/>
      <c r="J190" s="112"/>
      <c r="K190" s="112"/>
      <c r="L190" s="112"/>
      <c r="M190" s="112"/>
      <c r="N190" s="112"/>
      <c r="O190" s="112"/>
      <c r="P190" s="112"/>
      <c r="Q190" s="112"/>
      <c r="R190" s="112"/>
    </row>
    <row r="191" spans="2:18" ht="15.75" x14ac:dyDescent="0.25">
      <c r="B191" s="112"/>
      <c r="G191" s="185"/>
      <c r="H191" s="112"/>
      <c r="I191" s="112"/>
      <c r="J191" s="112"/>
      <c r="K191" s="112"/>
      <c r="L191" s="112"/>
      <c r="M191" s="112"/>
      <c r="N191" s="112"/>
      <c r="O191" s="112"/>
      <c r="P191" s="112"/>
      <c r="Q191" s="112"/>
      <c r="R191" s="112"/>
    </row>
    <row r="192" spans="2:18" ht="15.75" x14ac:dyDescent="0.25">
      <c r="B192" s="112"/>
      <c r="G192" s="185"/>
      <c r="H192" s="112"/>
      <c r="I192" s="112"/>
      <c r="J192" s="112"/>
      <c r="K192" s="112"/>
      <c r="L192" s="112"/>
      <c r="M192" s="112"/>
      <c r="N192" s="112"/>
      <c r="O192" s="112"/>
      <c r="P192" s="112"/>
      <c r="Q192" s="112"/>
      <c r="R192" s="112"/>
    </row>
    <row r="193" spans="2:18" ht="18.75" x14ac:dyDescent="0.3">
      <c r="B193" s="194"/>
      <c r="G193" s="185"/>
      <c r="H193" s="112"/>
      <c r="I193" s="112"/>
      <c r="J193" s="112"/>
      <c r="K193" s="112"/>
      <c r="L193" s="112"/>
      <c r="M193" s="112"/>
      <c r="N193" s="112"/>
      <c r="O193" s="112"/>
      <c r="P193" s="112"/>
      <c r="Q193" s="112"/>
      <c r="R193" s="112"/>
    </row>
  </sheetData>
  <sheetProtection password="B1AF" sheet="1" objects="1" scenarios="1" formatColumns="0" formatRows="0" autoFilter="0"/>
  <mergeCells count="2">
    <mergeCell ref="B2:G3"/>
    <mergeCell ref="B25:B26"/>
  </mergeCells>
  <pageMargins left="0.7" right="0.7" top="0.75" bottom="0.75" header="0.3" footer="0.3"/>
  <pageSetup paperSize="8" scale="51" fitToHeight="0" orientation="portrait" r:id="rId1"/>
  <rowBreaks count="1" manualBreakCount="1">
    <brk id="122" max="7" man="1"/>
  </rowBreaks>
  <colBreaks count="1" manualBreakCount="1">
    <brk id="10" max="20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E20"/>
  <sheetViews>
    <sheetView showGridLines="0" zoomScale="85" zoomScaleNormal="85" workbookViewId="0">
      <selection activeCell="D46" sqref="D46"/>
    </sheetView>
  </sheetViews>
  <sheetFormatPr defaultRowHeight="15" x14ac:dyDescent="0.25"/>
  <cols>
    <col min="1" max="1" width="16" style="29" customWidth="1"/>
    <col min="2" max="2" width="32.42578125" style="29" customWidth="1"/>
    <col min="3" max="3" width="20.140625" style="29" customWidth="1"/>
    <col min="4" max="4" width="22.28515625" style="29" customWidth="1"/>
    <col min="5" max="5" width="34.5703125" style="29" customWidth="1"/>
    <col min="6" max="16384" width="9.140625" style="29"/>
  </cols>
  <sheetData>
    <row r="2" spans="1:5" ht="21" customHeight="1" x14ac:dyDescent="0.25">
      <c r="A2" s="237" t="s">
        <v>117</v>
      </c>
      <c r="B2" s="237"/>
      <c r="C2" s="237"/>
      <c r="D2" s="237"/>
      <c r="E2" s="237"/>
    </row>
    <row r="3" spans="1:5" ht="21" customHeight="1" x14ac:dyDescent="0.25">
      <c r="A3" s="237"/>
      <c r="B3" s="237"/>
      <c r="C3" s="237"/>
      <c r="D3" s="237"/>
      <c r="E3" s="237"/>
    </row>
    <row r="4" spans="1:5" ht="26.25" x14ac:dyDescent="0.4">
      <c r="A4" s="14"/>
      <c r="B4" s="14"/>
      <c r="C4" s="14"/>
      <c r="D4" s="14"/>
    </row>
    <row r="5" spans="1:5" ht="26.25" x14ac:dyDescent="0.4">
      <c r="A5" s="130" t="s">
        <v>175</v>
      </c>
    </row>
    <row r="8" spans="1:5" ht="15.75" thickBot="1" x14ac:dyDescent="0.3"/>
    <row r="9" spans="1:5" ht="19.5" thickBot="1" x14ac:dyDescent="0.3">
      <c r="A9" s="195" t="s">
        <v>259</v>
      </c>
      <c r="B9" s="195" t="s">
        <v>260</v>
      </c>
      <c r="C9" s="195" t="s">
        <v>261</v>
      </c>
      <c r="D9" s="195" t="s">
        <v>262</v>
      </c>
      <c r="E9" s="195" t="s">
        <v>263</v>
      </c>
    </row>
    <row r="10" spans="1:5" ht="15.75" x14ac:dyDescent="0.25">
      <c r="A10" s="196"/>
      <c r="B10" s="197"/>
      <c r="C10" s="197"/>
      <c r="D10" s="197"/>
      <c r="E10" s="198"/>
    </row>
    <row r="11" spans="1:5" ht="15.75" x14ac:dyDescent="0.25">
      <c r="A11" s="199"/>
      <c r="B11" s="200"/>
      <c r="C11" s="200"/>
      <c r="D11" s="200"/>
      <c r="E11" s="201"/>
    </row>
    <row r="12" spans="1:5" ht="15.75" x14ac:dyDescent="0.25">
      <c r="A12" s="199"/>
      <c r="B12" s="200"/>
      <c r="C12" s="200"/>
      <c r="D12" s="200"/>
      <c r="E12" s="201"/>
    </row>
    <row r="13" spans="1:5" ht="15.75" x14ac:dyDescent="0.25">
      <c r="A13" s="199"/>
      <c r="B13" s="200"/>
      <c r="C13" s="200"/>
      <c r="D13" s="200"/>
      <c r="E13" s="201"/>
    </row>
    <row r="14" spans="1:5" ht="15.75" x14ac:dyDescent="0.25">
      <c r="A14" s="199"/>
      <c r="B14" s="200"/>
      <c r="C14" s="200"/>
      <c r="D14" s="200"/>
      <c r="E14" s="201"/>
    </row>
    <row r="15" spans="1:5" ht="15.75" x14ac:dyDescent="0.25">
      <c r="A15" s="199"/>
      <c r="B15" s="200"/>
      <c r="C15" s="200"/>
      <c r="D15" s="200"/>
      <c r="E15" s="201"/>
    </row>
    <row r="16" spans="1:5" ht="15.75" x14ac:dyDescent="0.25">
      <c r="A16" s="199"/>
      <c r="B16" s="200"/>
      <c r="C16" s="200"/>
      <c r="D16" s="200"/>
      <c r="E16" s="201"/>
    </row>
    <row r="17" spans="1:5" ht="15.75" x14ac:dyDescent="0.25">
      <c r="A17" s="199"/>
      <c r="B17" s="200"/>
      <c r="C17" s="200"/>
      <c r="D17" s="200"/>
      <c r="E17" s="201"/>
    </row>
    <row r="18" spans="1:5" ht="15.75" x14ac:dyDescent="0.25">
      <c r="A18" s="199"/>
      <c r="B18" s="200"/>
      <c r="C18" s="200"/>
      <c r="D18" s="200"/>
      <c r="E18" s="201"/>
    </row>
    <row r="19" spans="1:5" ht="15.75" x14ac:dyDescent="0.25">
      <c r="A19" s="199"/>
      <c r="B19" s="200"/>
      <c r="C19" s="200"/>
      <c r="D19" s="200"/>
      <c r="E19" s="201"/>
    </row>
    <row r="20" spans="1:5" ht="16.5" thickBot="1" x14ac:dyDescent="0.3">
      <c r="A20" s="202"/>
      <c r="B20" s="203"/>
      <c r="C20" s="203"/>
      <c r="D20" s="203"/>
      <c r="E20" s="204"/>
    </row>
  </sheetData>
  <sheetProtection password="B1AF" sheet="1" objects="1" scenarios="1" formatColumns="0" formatRows="0" autoFilter="0"/>
  <mergeCells count="1">
    <mergeCell ref="A2: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C1:T17"/>
  <sheetViews>
    <sheetView showGridLines="0" zoomScale="70" zoomScaleNormal="70" workbookViewId="0">
      <selection activeCell="F51" sqref="F51"/>
    </sheetView>
  </sheetViews>
  <sheetFormatPr defaultRowHeight="15" x14ac:dyDescent="0.25"/>
  <cols>
    <col min="3" max="3" width="21.140625" customWidth="1"/>
    <col min="4" max="8" width="13.42578125" bestFit="1" customWidth="1"/>
    <col min="9" max="9" width="14.85546875" bestFit="1" customWidth="1"/>
    <col min="10" max="10" width="3.140625" customWidth="1"/>
    <col min="11" max="11" width="29.85546875" customWidth="1"/>
    <col min="12" max="12" width="20.7109375" bestFit="1" customWidth="1"/>
    <col min="13" max="13" width="15.7109375" bestFit="1" customWidth="1"/>
    <col min="14" max="15" width="7.42578125" bestFit="1" customWidth="1"/>
    <col min="16" max="16" width="12.85546875" bestFit="1" customWidth="1"/>
    <col min="18" max="18" width="12.5703125" bestFit="1" customWidth="1"/>
    <col min="19" max="19" width="18.42578125" bestFit="1" customWidth="1"/>
    <col min="20" max="20" width="15.7109375" bestFit="1" customWidth="1"/>
  </cols>
  <sheetData>
    <row r="1" spans="3:20" ht="22.5" customHeight="1" x14ac:dyDescent="0.25">
      <c r="C1" s="240" t="s">
        <v>264</v>
      </c>
      <c r="D1" s="241"/>
      <c r="E1" s="241"/>
      <c r="F1" s="241"/>
      <c r="G1" s="241"/>
      <c r="H1" s="241"/>
      <c r="I1" s="241"/>
      <c r="J1" s="241"/>
      <c r="K1" s="241"/>
      <c r="L1" s="242"/>
      <c r="M1" s="29"/>
      <c r="N1" s="29"/>
      <c r="O1" s="29"/>
      <c r="P1" s="29"/>
      <c r="Q1" s="29"/>
      <c r="R1" s="29"/>
      <c r="S1" s="29"/>
      <c r="T1" s="29"/>
    </row>
    <row r="2" spans="3:20" ht="22.5" customHeight="1" thickBot="1" x14ac:dyDescent="0.3">
      <c r="C2" s="243"/>
      <c r="D2" s="244"/>
      <c r="E2" s="244"/>
      <c r="F2" s="244"/>
      <c r="G2" s="244"/>
      <c r="H2" s="244"/>
      <c r="I2" s="244"/>
      <c r="J2" s="244"/>
      <c r="K2" s="244"/>
      <c r="L2" s="245"/>
      <c r="M2" s="29"/>
      <c r="N2" s="29"/>
      <c r="O2" s="29"/>
      <c r="P2" s="29"/>
      <c r="Q2" s="29"/>
      <c r="R2" s="29"/>
      <c r="S2" s="29"/>
      <c r="T2" s="29"/>
    </row>
    <row r="3" spans="3:20" ht="27" thickBot="1" x14ac:dyDescent="0.45">
      <c r="C3" s="15"/>
      <c r="D3" s="15"/>
      <c r="E3" s="15"/>
      <c r="F3" s="15"/>
      <c r="G3" s="15"/>
      <c r="H3" s="15"/>
      <c r="I3" s="15"/>
      <c r="J3" s="15"/>
      <c r="K3" s="15"/>
      <c r="L3" s="15"/>
      <c r="M3" s="15"/>
    </row>
    <row r="4" spans="3:20" ht="34.5" thickBot="1" x14ac:dyDescent="0.3">
      <c r="C4" s="12"/>
      <c r="D4" s="257" t="s">
        <v>265</v>
      </c>
      <c r="E4" s="258"/>
      <c r="F4" s="258"/>
      <c r="G4" s="258"/>
      <c r="H4" s="258"/>
      <c r="I4" s="258"/>
      <c r="J4" s="258"/>
      <c r="K4" s="258"/>
      <c r="L4" s="259"/>
    </row>
    <row r="5" spans="3:20" ht="29.25" customHeight="1" thickBot="1" x14ac:dyDescent="0.3">
      <c r="C5" s="12"/>
      <c r="D5" s="254" t="s">
        <v>93</v>
      </c>
      <c r="E5" s="255"/>
      <c r="F5" s="255"/>
      <c r="G5" s="255"/>
      <c r="H5" s="255"/>
      <c r="I5" s="256"/>
      <c r="J5" s="98"/>
      <c r="K5" s="252" t="s">
        <v>89</v>
      </c>
      <c r="L5" s="253"/>
    </row>
    <row r="6" spans="3:20" ht="23.25" x14ac:dyDescent="0.25">
      <c r="C6" s="12"/>
      <c r="D6" s="248" t="s">
        <v>83</v>
      </c>
      <c r="E6" s="249"/>
      <c r="F6" s="249"/>
      <c r="G6" s="249"/>
      <c r="H6" s="250"/>
      <c r="I6" s="251"/>
      <c r="J6" s="98"/>
      <c r="K6" s="246" t="s">
        <v>266</v>
      </c>
      <c r="L6" s="246" t="s">
        <v>86</v>
      </c>
    </row>
    <row r="7" spans="3:20" ht="24" thickBot="1" x14ac:dyDescent="0.3">
      <c r="C7" s="12"/>
      <c r="D7" s="205" t="s">
        <v>84</v>
      </c>
      <c r="E7" s="206" t="s">
        <v>85</v>
      </c>
      <c r="F7" s="206" t="s">
        <v>9</v>
      </c>
      <c r="G7" s="206" t="s">
        <v>10</v>
      </c>
      <c r="H7" s="207" t="s">
        <v>11</v>
      </c>
      <c r="I7" s="208" t="s">
        <v>87</v>
      </c>
      <c r="J7" s="98"/>
      <c r="K7" s="247"/>
      <c r="L7" s="247"/>
    </row>
    <row r="8" spans="3:20" ht="21" x14ac:dyDescent="0.25">
      <c r="C8" s="16" t="s">
        <v>19</v>
      </c>
      <c r="D8" s="209">
        <f>SUMIF('Water Input sheet'!$A$32:$A$86,$C8,'Water Input sheet'!O$32:O$86)</f>
        <v>240133.50699999998</v>
      </c>
      <c r="E8" s="209">
        <f>SUMIF('Water Input sheet'!$A$32:$A$86,$C8,'Water Input sheet'!P$32:P$86)</f>
        <v>247385.54180000001</v>
      </c>
      <c r="F8" s="209">
        <f>SUMIF('Water Input sheet'!$A$32:$A$86,$C8,'Water Input sheet'!Q$32:Q$86)</f>
        <v>244911.68638200001</v>
      </c>
      <c r="G8" s="209">
        <f>SUMIF('Water Input sheet'!$A$32:$A$86,$C8,'Water Input sheet'!R$32:R$86)</f>
        <v>240013.45265436001</v>
      </c>
      <c r="H8" s="209">
        <f>SUMIF('Water Input sheet'!$A$32:$A$86,$C8,'Water Input sheet'!S$32:S$86)</f>
        <v>232813.04907472921</v>
      </c>
      <c r="I8" s="210">
        <f t="shared" ref="I8:I15" si="0">SUM(D8:H8)</f>
        <v>1205257.2369110892</v>
      </c>
      <c r="J8" s="21"/>
      <c r="K8" s="215">
        <f>H8-D8</f>
        <v>-7320.4579252707772</v>
      </c>
      <c r="L8" s="216">
        <f>IFERROR(K8/D8,"N/A")</f>
        <v>-3.0484949879446759E-2</v>
      </c>
    </row>
    <row r="9" spans="3:20" ht="21" x14ac:dyDescent="0.25">
      <c r="C9" s="17" t="s">
        <v>25</v>
      </c>
      <c r="D9" s="209">
        <f>SUMIF('Water Input sheet'!$A$32:$A$86,$C9,'Water Input sheet'!O$32:O$86)</f>
        <v>839999.87999999989</v>
      </c>
      <c r="E9" s="209">
        <f>SUMIF('Water Input sheet'!$A$32:$A$86,$C9,'Water Input sheet'!P$32:P$86)</f>
        <v>865367.87879999995</v>
      </c>
      <c r="F9" s="209">
        <f>SUMIF('Water Input sheet'!$A$32:$A$86,$C9,'Water Input sheet'!Q$32:Q$86)</f>
        <v>856714.20001199993</v>
      </c>
      <c r="G9" s="209">
        <f>SUMIF('Water Input sheet'!$A$32:$A$86,$C9,'Water Input sheet'!R$32:R$86)</f>
        <v>839579.91601176001</v>
      </c>
      <c r="H9" s="209">
        <f>SUMIF('Water Input sheet'!$A$32:$A$86,$C9,'Water Input sheet'!S$32:S$86)</f>
        <v>814392.51853140711</v>
      </c>
      <c r="I9" s="210">
        <f t="shared" si="0"/>
        <v>4216054.3933551665</v>
      </c>
      <c r="J9" s="21"/>
      <c r="K9" s="215">
        <f t="shared" ref="K9:K15" si="1">H9-D9</f>
        <v>-25607.361468592775</v>
      </c>
      <c r="L9" s="216">
        <f t="shared" ref="L9:L15" si="2">IFERROR(K9/D9,"N/A")</f>
        <v>-3.0484958484271185E-2</v>
      </c>
    </row>
    <row r="10" spans="3:20" ht="21" x14ac:dyDescent="0.25">
      <c r="C10" s="17" t="s">
        <v>36</v>
      </c>
      <c r="D10" s="209">
        <f>SUMIF('Water Input sheet'!$A$32:$A$86,$C10,'Water Input sheet'!O$32:O$86)</f>
        <v>899920.22999999986</v>
      </c>
      <c r="E10" s="209">
        <f>SUMIF('Water Input sheet'!$A$32:$A$86,$C10,'Water Input sheet'!P$32:P$86)</f>
        <v>927097.81629999983</v>
      </c>
      <c r="F10" s="209">
        <f>SUMIF('Water Input sheet'!$A$32:$A$86,$C10,'Water Input sheet'!Q$32:Q$86)</f>
        <v>917826.8381370001</v>
      </c>
      <c r="G10" s="209">
        <f>SUMIF('Water Input sheet'!$A$32:$A$86,$C10,'Water Input sheet'!R$32:R$86)</f>
        <v>899470.30137425999</v>
      </c>
      <c r="H10" s="209">
        <f>SUMIF('Water Input sheet'!$A$32:$A$86,$C10,'Water Input sheet'!S$32:S$86)</f>
        <v>872486.19233303214</v>
      </c>
      <c r="I10" s="210">
        <f t="shared" si="0"/>
        <v>4516801.3781442912</v>
      </c>
      <c r="J10" s="21"/>
      <c r="K10" s="215">
        <f t="shared" si="1"/>
        <v>-27434.037666967721</v>
      </c>
      <c r="L10" s="216">
        <f t="shared" si="2"/>
        <v>-3.0484966058566907E-2</v>
      </c>
    </row>
    <row r="11" spans="3:20" ht="21" x14ac:dyDescent="0.25">
      <c r="C11" s="17" t="s">
        <v>49</v>
      </c>
      <c r="D11" s="209">
        <f>SUMIF('Water Input sheet'!$A$32:$A$86,$C11,'Water Input sheet'!O$32:O$86)</f>
        <v>519252.49</v>
      </c>
      <c r="E11" s="209">
        <f>SUMIF('Water Input sheet'!$A$32:$A$86,$C11,'Water Input sheet'!P$32:P$86)</f>
        <v>534933.90529999998</v>
      </c>
      <c r="F11" s="209">
        <f>SUMIF('Water Input sheet'!$A$32:$A$86,$C11,'Water Input sheet'!Q$32:Q$86)</f>
        <v>529584.56624700001</v>
      </c>
      <c r="G11" s="209">
        <f>SUMIF('Water Input sheet'!$A$32:$A$86,$C11,'Water Input sheet'!R$32:R$86)</f>
        <v>518992.87492205994</v>
      </c>
      <c r="H11" s="209">
        <f>SUMIF('Water Input sheet'!$A$32:$A$86,$C11,'Water Input sheet'!S$32:S$86)</f>
        <v>503423.08867439814</v>
      </c>
      <c r="I11" s="210">
        <f t="shared" si="0"/>
        <v>2606186.9251434579</v>
      </c>
      <c r="J11" s="21"/>
      <c r="K11" s="215">
        <f t="shared" si="1"/>
        <v>-15829.401325601852</v>
      </c>
      <c r="L11" s="216">
        <f t="shared" si="2"/>
        <v>-3.0484979139150305E-2</v>
      </c>
    </row>
    <row r="12" spans="3:20" ht="21" x14ac:dyDescent="0.25">
      <c r="C12" s="17" t="s">
        <v>56</v>
      </c>
      <c r="D12" s="209">
        <f>SUMIF('Water Input sheet'!$A$32:$A$86,$C12,'Water Input sheet'!O$32:O$86)</f>
        <v>480649.72812500002</v>
      </c>
      <c r="E12" s="209">
        <f>SUMIF('Water Input sheet'!$A$32:$A$86,$C12,'Water Input sheet'!P$32:P$86)</f>
        <v>495165.35729999997</v>
      </c>
      <c r="F12" s="209">
        <f>SUMIF('Water Input sheet'!$A$32:$A$86,$C12,'Water Input sheet'!Q$32:Q$86)</f>
        <v>490213.70372700004</v>
      </c>
      <c r="G12" s="209">
        <f>SUMIF('Water Input sheet'!$A$32:$A$86,$C12,'Water Input sheet'!R$32:R$86)</f>
        <v>480409.42965246004</v>
      </c>
      <c r="H12" s="209">
        <f>SUMIF('Water Input sheet'!$A$32:$A$86,$C12,'Water Input sheet'!S$32:S$86)</f>
        <v>465997.14676288614</v>
      </c>
      <c r="I12" s="210">
        <f t="shared" si="0"/>
        <v>2412435.3655673461</v>
      </c>
      <c r="J12" s="21"/>
      <c r="K12" s="215">
        <f t="shared" si="1"/>
        <v>-14652.58136211388</v>
      </c>
      <c r="L12" s="216">
        <f t="shared" si="2"/>
        <v>-3.0484946739225579E-2</v>
      </c>
    </row>
    <row r="13" spans="3:20" ht="21" x14ac:dyDescent="0.25">
      <c r="C13" s="17" t="s">
        <v>66</v>
      </c>
      <c r="D13" s="209">
        <f>SUMIF('Water Input sheet'!$A$32:$A$86,$C13,'Water Input sheet'!O$32:O$86)</f>
        <v>124479.20000000001</v>
      </c>
      <c r="E13" s="209">
        <f>SUMIF('Water Input sheet'!$A$32:$A$86,$C13,'Water Input sheet'!P$32:P$86)</f>
        <v>128238.4678</v>
      </c>
      <c r="F13" s="209">
        <f>SUMIF('Water Input sheet'!$A$32:$A$86,$C13,'Water Input sheet'!Q$32:Q$86)</f>
        <v>126956.083122</v>
      </c>
      <c r="G13" s="209">
        <f>SUMIF('Water Input sheet'!$A$32:$A$86,$C13,'Water Input sheet'!R$32:R$86)</f>
        <v>124416.96145956</v>
      </c>
      <c r="H13" s="209">
        <f>SUMIF('Water Input sheet'!$A$32:$A$86,$C13,'Water Input sheet'!S$32:S$86)</f>
        <v>120684.45261577319</v>
      </c>
      <c r="I13" s="210">
        <f t="shared" si="0"/>
        <v>624775.1649973332</v>
      </c>
      <c r="J13" s="21"/>
      <c r="K13" s="215">
        <f t="shared" si="1"/>
        <v>-3794.7473842268228</v>
      </c>
      <c r="L13" s="216">
        <f t="shared" si="2"/>
        <v>-3.048499174341434E-2</v>
      </c>
    </row>
    <row r="14" spans="3:20" ht="21" x14ac:dyDescent="0.25">
      <c r="C14" s="17" t="s">
        <v>69</v>
      </c>
      <c r="D14" s="209">
        <f>SUMIF('Water Input sheet'!$A$32:$A$86,$C14,'Water Input sheet'!O$32:O$86)</f>
        <v>319548.08</v>
      </c>
      <c r="E14" s="209">
        <f>SUMIF('Water Input sheet'!$A$32:$A$86,$C14,'Water Input sheet'!P$32:P$86)</f>
        <v>329198.44050000003</v>
      </c>
      <c r="F14" s="209">
        <f>SUMIF('Water Input sheet'!$A$32:$A$86,$C14,'Water Input sheet'!Q$32:Q$86)</f>
        <v>325906.45609500003</v>
      </c>
      <c r="G14" s="209">
        <f>SUMIF('Water Input sheet'!$A$32:$A$86,$C14,'Water Input sheet'!R$32:R$86)</f>
        <v>319388.32697309996</v>
      </c>
      <c r="H14" s="209">
        <f>SUMIF('Water Input sheet'!$A$32:$A$86,$C14,'Water Input sheet'!S$32:S$86)</f>
        <v>309806.67716390698</v>
      </c>
      <c r="I14" s="210">
        <f t="shared" si="0"/>
        <v>1603847.980732007</v>
      </c>
      <c r="J14" s="21"/>
      <c r="K14" s="215">
        <f t="shared" si="1"/>
        <v>-9741.4028360930388</v>
      </c>
      <c r="L14" s="216">
        <f t="shared" si="2"/>
        <v>-3.0484936213958907E-2</v>
      </c>
    </row>
    <row r="15" spans="3:20" ht="21.75" thickBot="1" x14ac:dyDescent="0.3">
      <c r="C15" s="18" t="s">
        <v>74</v>
      </c>
      <c r="D15" s="211">
        <f>SUMIF('Water Input sheet'!$A$32:$A$86,$C15,'Water Input sheet'!O$32:O$86)</f>
        <v>476730.7</v>
      </c>
      <c r="E15" s="211">
        <f>SUMIF('Water Input sheet'!$A$32:$A$86,$C15,'Water Input sheet'!P$32:P$86)</f>
        <v>491127.96309999999</v>
      </c>
      <c r="F15" s="211">
        <f>SUMIF('Water Input sheet'!$A$32:$A$86,$C15,'Water Input sheet'!Q$32:Q$86)</f>
        <v>486216.68346899998</v>
      </c>
      <c r="G15" s="211">
        <f>SUMIF('Water Input sheet'!$A$32:$A$86,$C15,'Water Input sheet'!R$32:R$86)</f>
        <v>476492.34979961993</v>
      </c>
      <c r="H15" s="211">
        <f>SUMIF('Water Input sheet'!$A$32:$A$86,$C15,'Water Input sheet'!S$32:S$86)</f>
        <v>462197.57930563134</v>
      </c>
      <c r="I15" s="212">
        <f t="shared" si="0"/>
        <v>2392765.2756742514</v>
      </c>
      <c r="J15" s="21"/>
      <c r="K15" s="215">
        <f t="shared" si="1"/>
        <v>-14533.12069436867</v>
      </c>
      <c r="L15" s="216">
        <f t="shared" si="2"/>
        <v>-3.0484969175194023E-2</v>
      </c>
    </row>
    <row r="16" spans="3:20" ht="21.75" thickBot="1" x14ac:dyDescent="0.3">
      <c r="C16" s="18" t="s">
        <v>88</v>
      </c>
      <c r="D16" s="213">
        <f>SUM(D8:D15)</f>
        <v>3900713.8151250002</v>
      </c>
      <c r="E16" s="213">
        <f t="shared" ref="E16:H16" si="3">SUM(E8:E15)</f>
        <v>4018515.3708999995</v>
      </c>
      <c r="F16" s="213">
        <f t="shared" si="3"/>
        <v>3978330.217191</v>
      </c>
      <c r="G16" s="213">
        <f t="shared" si="3"/>
        <v>3898763.6128471801</v>
      </c>
      <c r="H16" s="213">
        <f t="shared" si="3"/>
        <v>3781800.7044617645</v>
      </c>
      <c r="I16" s="214">
        <f>SUM(I8:I15)</f>
        <v>19578123.720524941</v>
      </c>
      <c r="J16" s="21"/>
      <c r="K16" s="217">
        <v>21237972.638242044</v>
      </c>
      <c r="L16" s="218"/>
    </row>
    <row r="17" spans="3:20" ht="15.75" x14ac:dyDescent="0.25">
      <c r="C17" s="12"/>
      <c r="D17" s="19"/>
      <c r="E17" s="19"/>
      <c r="F17" s="19"/>
      <c r="G17" s="19"/>
      <c r="H17" s="19"/>
      <c r="I17" s="19"/>
      <c r="J17" s="19"/>
      <c r="K17" s="19"/>
      <c r="L17" s="19"/>
      <c r="M17" s="19"/>
      <c r="N17" s="19"/>
      <c r="O17" s="19"/>
      <c r="P17" s="19"/>
      <c r="Q17" s="20"/>
      <c r="R17" s="12"/>
      <c r="S17" s="12"/>
      <c r="T17" s="12"/>
    </row>
  </sheetData>
  <sheetProtection password="B1AF" sheet="1" objects="1" scenarios="1" formatColumns="0" formatRows="0" autoFilter="0"/>
  <mergeCells count="7">
    <mergeCell ref="C1:L2"/>
    <mergeCell ref="K6:K7"/>
    <mergeCell ref="L6:L7"/>
    <mergeCell ref="D6:I6"/>
    <mergeCell ref="K5:L5"/>
    <mergeCell ref="D5:I5"/>
    <mergeCell ref="D4:L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6">
    <tabColor theme="4"/>
    <pageSetUpPr fitToPage="1"/>
  </sheetPr>
  <dimension ref="A1:AE107"/>
  <sheetViews>
    <sheetView showGridLines="0" view="pageBreakPreview" zoomScale="85" zoomScaleNormal="25" zoomScaleSheetLayoutView="85" workbookViewId="0">
      <selection activeCell="I43" sqref="I43"/>
    </sheetView>
  </sheetViews>
  <sheetFormatPr defaultRowHeight="15" x14ac:dyDescent="0.25"/>
  <cols>
    <col min="1" max="1" width="3.42578125" style="29" customWidth="1"/>
    <col min="2" max="2" width="4.42578125" style="29" customWidth="1"/>
    <col min="3" max="3" width="3.28515625" style="29" customWidth="1"/>
    <col min="4" max="4" width="13.140625" style="29" customWidth="1"/>
    <col min="5" max="5" width="15.140625" style="29" customWidth="1"/>
    <col min="6" max="6" width="28.28515625" style="29" bestFit="1" customWidth="1"/>
    <col min="7" max="7" width="1.5703125" style="29" customWidth="1"/>
    <col min="8" max="12" width="20.5703125" style="29" customWidth="1"/>
    <col min="13" max="14" width="19.7109375" style="29" customWidth="1"/>
    <col min="15" max="15" width="4" style="29" customWidth="1"/>
    <col min="16" max="16" width="9.140625" style="29"/>
    <col min="17" max="17" width="13.5703125" style="29" bestFit="1" customWidth="1"/>
    <col min="18" max="21" width="16.7109375" style="29" bestFit="1" customWidth="1"/>
    <col min="22" max="22" width="17.85546875" style="29" customWidth="1"/>
    <col min="23" max="23" width="13" style="29" customWidth="1"/>
    <col min="24" max="24" width="17.85546875" style="29" customWidth="1"/>
    <col min="25" max="29" width="22.42578125" style="29" customWidth="1"/>
    <col min="30" max="30" width="22.42578125" style="29" bestFit="1" customWidth="1"/>
    <col min="31" max="32" width="16.7109375" style="29" bestFit="1" customWidth="1"/>
    <col min="33" max="16384" width="9.140625" style="29"/>
  </cols>
  <sheetData>
    <row r="1" spans="3:23" ht="52.5" customHeight="1" x14ac:dyDescent="0.25">
      <c r="C1" s="32"/>
      <c r="D1" s="336" t="s">
        <v>94</v>
      </c>
      <c r="E1" s="336"/>
      <c r="F1" s="336"/>
      <c r="G1" s="336"/>
      <c r="H1" s="336"/>
      <c r="I1" s="336"/>
      <c r="J1" s="336"/>
      <c r="K1" s="336"/>
      <c r="L1" s="336"/>
      <c r="M1" s="336"/>
      <c r="N1" s="336"/>
      <c r="O1" s="33"/>
      <c r="S1" s="89" t="s">
        <v>19</v>
      </c>
      <c r="W1" s="29">
        <v>1</v>
      </c>
    </row>
    <row r="2" spans="3:23" ht="15" customHeight="1" x14ac:dyDescent="0.25">
      <c r="C2" s="34"/>
      <c r="O2" s="35"/>
      <c r="S2" s="89" t="s">
        <v>25</v>
      </c>
      <c r="W2" s="29">
        <v>2</v>
      </c>
    </row>
    <row r="3" spans="3:23" ht="33.75" customHeight="1" x14ac:dyDescent="0.25">
      <c r="C3" s="34"/>
      <c r="D3" s="337" t="s">
        <v>105</v>
      </c>
      <c r="E3" s="337"/>
      <c r="F3" s="337"/>
      <c r="G3" s="337"/>
      <c r="H3" s="337"/>
      <c r="I3" s="337"/>
      <c r="J3" s="337"/>
      <c r="K3" s="337"/>
      <c r="L3" s="337"/>
      <c r="M3" s="337"/>
      <c r="N3" s="337"/>
      <c r="O3" s="35"/>
      <c r="S3" s="89" t="s">
        <v>36</v>
      </c>
      <c r="W3" s="29">
        <v>3</v>
      </c>
    </row>
    <row r="4" spans="3:23" ht="26.25" x14ac:dyDescent="0.4">
      <c r="C4" s="36"/>
      <c r="D4" s="14"/>
      <c r="E4" s="14"/>
      <c r="F4" s="14"/>
      <c r="G4" s="14"/>
      <c r="H4" s="14"/>
      <c r="I4" s="14"/>
      <c r="J4" s="14"/>
      <c r="K4" s="14"/>
      <c r="L4" s="37"/>
      <c r="M4" s="14"/>
      <c r="N4" s="14"/>
      <c r="O4" s="38"/>
      <c r="S4" s="89" t="s">
        <v>49</v>
      </c>
    </row>
    <row r="5" spans="3:23" ht="26.25" x14ac:dyDescent="0.4">
      <c r="C5" s="36"/>
      <c r="D5" s="338" t="s">
        <v>95</v>
      </c>
      <c r="E5" s="338"/>
      <c r="F5" s="338"/>
      <c r="G5" s="14"/>
      <c r="H5"/>
      <c r="I5"/>
      <c r="J5"/>
      <c r="K5" s="339"/>
      <c r="L5" s="339"/>
      <c r="M5" s="14"/>
      <c r="N5" s="14"/>
      <c r="O5" s="38"/>
      <c r="S5" s="89" t="s">
        <v>56</v>
      </c>
    </row>
    <row r="6" spans="3:23" ht="26.25" x14ac:dyDescent="0.4">
      <c r="C6" s="34"/>
      <c r="D6" s="338"/>
      <c r="E6" s="338"/>
      <c r="F6" s="338"/>
      <c r="G6" s="39"/>
      <c r="H6" s="40"/>
      <c r="I6" s="40"/>
      <c r="J6" s="40"/>
      <c r="K6" s="40"/>
      <c r="L6" s="40"/>
      <c r="M6" s="40"/>
      <c r="N6" s="40"/>
      <c r="O6" s="35"/>
      <c r="S6" s="89" t="s">
        <v>66</v>
      </c>
    </row>
    <row r="7" spans="3:23" x14ac:dyDescent="0.25">
      <c r="C7" s="34"/>
      <c r="D7" s="340" t="s">
        <v>56</v>
      </c>
      <c r="E7" s="340"/>
      <c r="F7" s="340"/>
      <c r="G7" s="40"/>
      <c r="H7" s="40"/>
      <c r="I7" s="40"/>
      <c r="J7" s="40"/>
      <c r="K7" s="40"/>
      <c r="L7" s="40"/>
      <c r="M7" s="40"/>
      <c r="N7" s="40"/>
      <c r="O7" s="35"/>
      <c r="S7" s="89" t="s">
        <v>69</v>
      </c>
    </row>
    <row r="8" spans="3:23" x14ac:dyDescent="0.25">
      <c r="C8" s="34"/>
      <c r="D8" s="340"/>
      <c r="E8" s="340"/>
      <c r="F8" s="340"/>
      <c r="G8" s="40"/>
      <c r="H8" s="40"/>
      <c r="I8" s="40"/>
      <c r="J8" s="40"/>
      <c r="K8" s="40"/>
      <c r="L8" s="40"/>
      <c r="M8" s="40"/>
      <c r="N8" s="40"/>
      <c r="O8" s="35"/>
      <c r="S8" s="89" t="s">
        <v>74</v>
      </c>
    </row>
    <row r="9" spans="3:23" ht="15.75" thickBot="1" x14ac:dyDescent="0.3">
      <c r="C9" s="34"/>
      <c r="G9" s="40"/>
      <c r="H9" s="40"/>
      <c r="I9" s="40"/>
      <c r="J9" s="40"/>
      <c r="K9" s="40"/>
      <c r="L9" s="40"/>
      <c r="M9" s="40"/>
      <c r="N9" s="40"/>
      <c r="O9" s="35"/>
      <c r="S9" s="90"/>
    </row>
    <row r="10" spans="3:23" ht="18" customHeight="1" x14ac:dyDescent="0.25">
      <c r="C10" s="34"/>
      <c r="D10" s="322" t="s">
        <v>116</v>
      </c>
      <c r="E10" s="323"/>
      <c r="F10" s="324"/>
      <c r="G10" s="40"/>
      <c r="H10" s="40"/>
      <c r="I10" s="40"/>
      <c r="J10" s="40"/>
      <c r="K10" s="40"/>
      <c r="L10" s="40"/>
      <c r="M10" s="40"/>
      <c r="N10" s="40"/>
      <c r="O10" s="35"/>
      <c r="S10" s="90"/>
    </row>
    <row r="11" spans="3:23" ht="18" customHeight="1" thickBot="1" x14ac:dyDescent="0.3">
      <c r="C11" s="34"/>
      <c r="D11" s="325"/>
      <c r="E11" s="309"/>
      <c r="F11" s="326"/>
      <c r="G11" s="40"/>
      <c r="H11" s="40"/>
      <c r="I11" s="40"/>
      <c r="J11" s="40"/>
      <c r="K11" s="40"/>
      <c r="L11" s="40"/>
      <c r="M11" s="40"/>
      <c r="N11" s="40"/>
      <c r="O11" s="35"/>
      <c r="Q11" s="41"/>
      <c r="S11" s="90"/>
    </row>
    <row r="12" spans="3:23" x14ac:dyDescent="0.25">
      <c r="C12" s="34"/>
      <c r="D12" s="327" t="s">
        <v>96</v>
      </c>
      <c r="E12" s="282"/>
      <c r="F12" s="330">
        <f>M25</f>
        <v>2552855.2646250003</v>
      </c>
      <c r="G12" s="40"/>
      <c r="H12" s="40"/>
      <c r="I12" s="40"/>
      <c r="J12" s="40"/>
      <c r="K12" s="40"/>
      <c r="L12" s="40"/>
      <c r="M12" s="40"/>
      <c r="N12" s="40"/>
      <c r="O12" s="35"/>
      <c r="Q12" s="41"/>
    </row>
    <row r="13" spans="3:23" x14ac:dyDescent="0.25">
      <c r="C13" s="34"/>
      <c r="D13" s="328"/>
      <c r="E13" s="284"/>
      <c r="F13" s="331"/>
      <c r="G13" s="40"/>
      <c r="H13" s="40"/>
      <c r="I13" s="40"/>
      <c r="J13" s="40"/>
      <c r="K13" s="40"/>
      <c r="L13" s="40"/>
      <c r="M13" s="40"/>
      <c r="N13" s="40"/>
      <c r="O13" s="35"/>
      <c r="Q13" s="41"/>
    </row>
    <row r="14" spans="3:23" x14ac:dyDescent="0.25">
      <c r="C14" s="34"/>
      <c r="D14" s="328"/>
      <c r="E14" s="284"/>
      <c r="F14" s="331"/>
      <c r="G14" s="40"/>
      <c r="H14" s="40"/>
      <c r="I14" s="40"/>
      <c r="J14" s="40"/>
      <c r="K14" s="40"/>
      <c r="L14" s="40"/>
      <c r="M14" s="40"/>
      <c r="N14" s="40"/>
      <c r="O14" s="35"/>
      <c r="Q14" s="41"/>
      <c r="S14"/>
      <c r="T14"/>
      <c r="U14"/>
    </row>
    <row r="15" spans="3:23" x14ac:dyDescent="0.25">
      <c r="C15" s="34"/>
      <c r="D15" s="328"/>
      <c r="E15" s="284"/>
      <c r="F15" s="331"/>
      <c r="G15" s="40"/>
      <c r="H15" s="40"/>
      <c r="I15" s="40"/>
      <c r="J15" s="40"/>
      <c r="K15" s="40"/>
      <c r="L15" s="40"/>
      <c r="M15" s="40"/>
      <c r="N15" s="40"/>
      <c r="O15" s="35"/>
      <c r="S15"/>
      <c r="T15"/>
      <c r="U15"/>
    </row>
    <row r="16" spans="3:23" ht="26.25" customHeight="1" thickBot="1" x14ac:dyDescent="0.3">
      <c r="C16" s="34"/>
      <c r="D16" s="329"/>
      <c r="E16" s="294"/>
      <c r="F16" s="332"/>
      <c r="G16" s="40"/>
      <c r="H16" s="40"/>
      <c r="I16" s="40"/>
      <c r="J16" s="40"/>
      <c r="K16" s="40"/>
      <c r="L16" s="40"/>
      <c r="M16" s="40"/>
      <c r="N16" s="40"/>
      <c r="O16" s="35"/>
      <c r="S16"/>
      <c r="T16"/>
      <c r="U16"/>
    </row>
    <row r="17" spans="1:21" x14ac:dyDescent="0.25">
      <c r="C17" s="34"/>
      <c r="D17" s="327" t="s">
        <v>97</v>
      </c>
      <c r="E17" s="282"/>
      <c r="F17" s="330">
        <f>M28</f>
        <v>2412435.3655673461</v>
      </c>
      <c r="G17" s="40"/>
      <c r="H17" s="40"/>
      <c r="I17" s="40"/>
      <c r="J17" s="40"/>
      <c r="K17" s="40"/>
      <c r="L17" s="40"/>
      <c r="M17" s="40"/>
      <c r="N17" s="40"/>
      <c r="O17" s="35"/>
      <c r="S17"/>
      <c r="T17"/>
      <c r="U17"/>
    </row>
    <row r="18" spans="1:21" x14ac:dyDescent="0.25">
      <c r="C18" s="34"/>
      <c r="D18" s="328"/>
      <c r="E18" s="284"/>
      <c r="F18" s="331"/>
      <c r="G18" s="40"/>
      <c r="H18" s="40"/>
      <c r="I18" s="40"/>
      <c r="J18" s="40"/>
      <c r="K18" s="40"/>
      <c r="L18" s="40"/>
      <c r="M18" s="40"/>
      <c r="N18" s="40"/>
      <c r="O18" s="35"/>
      <c r="S18"/>
      <c r="T18"/>
      <c r="U18"/>
    </row>
    <row r="19" spans="1:21" x14ac:dyDescent="0.25">
      <c r="C19" s="34"/>
      <c r="D19" s="328"/>
      <c r="E19" s="284"/>
      <c r="F19" s="331"/>
      <c r="G19" s="40"/>
      <c r="H19" s="40"/>
      <c r="I19" s="40"/>
      <c r="J19" s="40"/>
      <c r="K19" s="40"/>
      <c r="L19" s="40"/>
      <c r="M19" s="40"/>
      <c r="N19" s="40"/>
      <c r="O19" s="35"/>
      <c r="S19"/>
      <c r="T19"/>
      <c r="U19"/>
    </row>
    <row r="20" spans="1:21" x14ac:dyDescent="0.25">
      <c r="C20" s="34"/>
      <c r="D20" s="328"/>
      <c r="E20" s="284"/>
      <c r="F20" s="331"/>
      <c r="G20" s="40"/>
      <c r="H20" s="40"/>
      <c r="I20" s="40"/>
      <c r="J20" s="40"/>
      <c r="K20" s="40"/>
      <c r="L20" s="40"/>
      <c r="M20" s="40"/>
      <c r="N20" s="40"/>
      <c r="O20" s="35"/>
      <c r="S20"/>
      <c r="T20"/>
      <c r="U20"/>
    </row>
    <row r="21" spans="1:21" ht="15.75" thickBot="1" x14ac:dyDescent="0.3">
      <c r="C21" s="34"/>
      <c r="D21" s="333"/>
      <c r="E21" s="334"/>
      <c r="F21" s="335"/>
      <c r="G21" s="40"/>
      <c r="H21" s="40"/>
      <c r="I21" s="40"/>
      <c r="J21" s="40"/>
      <c r="K21" s="40"/>
      <c r="L21" s="40"/>
      <c r="M21" s="40"/>
      <c r="N21" s="40"/>
      <c r="O21" s="35"/>
      <c r="S21"/>
      <c r="T21"/>
      <c r="U21"/>
    </row>
    <row r="22" spans="1:21" x14ac:dyDescent="0.25">
      <c r="C22" s="34"/>
      <c r="D22"/>
      <c r="E22"/>
      <c r="F22"/>
      <c r="G22" s="40"/>
      <c r="H22" s="40"/>
      <c r="I22" s="40"/>
      <c r="J22" s="40"/>
      <c r="K22" s="40"/>
      <c r="L22" s="40"/>
      <c r="M22" s="40"/>
      <c r="N22" s="40"/>
      <c r="O22" s="35"/>
      <c r="S22"/>
      <c r="T22"/>
      <c r="U22"/>
    </row>
    <row r="23" spans="1:21" ht="16.5" thickBot="1" x14ac:dyDescent="0.3">
      <c r="A23" s="42"/>
      <c r="C23" s="34"/>
      <c r="D23"/>
      <c r="E23"/>
      <c r="F23"/>
      <c r="G23" s="40"/>
      <c r="H23" s="40"/>
      <c r="I23" s="40"/>
      <c r="J23" s="40"/>
      <c r="K23" s="40"/>
      <c r="L23" s="40"/>
      <c r="M23" s="40"/>
      <c r="N23" s="40"/>
      <c r="O23" s="35"/>
      <c r="S23"/>
      <c r="T23"/>
      <c r="U23"/>
    </row>
    <row r="24" spans="1:21" ht="42.75" thickBot="1" x14ac:dyDescent="0.3">
      <c r="C24" s="34"/>
      <c r="D24"/>
      <c r="E24"/>
      <c r="F24"/>
      <c r="G24"/>
      <c r="H24" s="91" t="s">
        <v>84</v>
      </c>
      <c r="I24" s="44" t="s">
        <v>85</v>
      </c>
      <c r="J24" s="43" t="s">
        <v>9</v>
      </c>
      <c r="K24" s="44" t="s">
        <v>10</v>
      </c>
      <c r="L24" s="43" t="s">
        <v>11</v>
      </c>
      <c r="M24" s="45" t="s">
        <v>111</v>
      </c>
      <c r="N24" s="46" t="s">
        <v>112</v>
      </c>
      <c r="O24" s="35"/>
      <c r="S24"/>
      <c r="T24"/>
      <c r="U24"/>
    </row>
    <row r="25" spans="1:21" ht="18.75" customHeight="1" x14ac:dyDescent="0.25">
      <c r="C25" s="34"/>
      <c r="D25" s="290" t="s">
        <v>92</v>
      </c>
      <c r="E25" s="291"/>
      <c r="F25" s="292"/>
      <c r="G25"/>
      <c r="H25" s="47">
        <f>SUMIF('Water Input sheet'!$A$32:$A$86,$D$7,'Water Input sheet'!D32:D86)</f>
        <v>480649.72812500002</v>
      </c>
      <c r="I25" s="47">
        <f>SUMIF('Water Input sheet'!$A$32:$A$86,$D$7,'Water Input sheet'!E32:E86)</f>
        <v>495165.35729999997</v>
      </c>
      <c r="J25" s="47">
        <f>SUMIF('Water Input sheet'!$A$32:$A$86,$D$7,'Water Input sheet'!F32:F86)</f>
        <v>510119.36680000008</v>
      </c>
      <c r="K25" s="47">
        <f>SUMIF('Water Input sheet'!$A$32:$A$86,$D$7,'Water Input sheet'!G32:G86)</f>
        <v>525524.9776000001</v>
      </c>
      <c r="L25" s="47">
        <f>SUMIF('Water Input sheet'!$A$32:$A$86,$D$7,'Water Input sheet'!H32:H86)</f>
        <v>541395.83480000007</v>
      </c>
      <c r="M25" s="275">
        <f>SUM(H25:L25)</f>
        <v>2552855.2646250003</v>
      </c>
      <c r="N25" s="266">
        <f>-(L25-H25)/H25</f>
        <v>-0.12638331641623676</v>
      </c>
      <c r="O25" s="35"/>
      <c r="Q25" s="41"/>
    </row>
    <row r="26" spans="1:21" ht="18.75" hidden="1" customHeight="1" x14ac:dyDescent="0.3">
      <c r="C26" s="34"/>
      <c r="D26" s="269" t="s">
        <v>98</v>
      </c>
      <c r="E26" s="270"/>
      <c r="F26" s="271"/>
      <c r="G26"/>
      <c r="H26" s="48" t="str">
        <f>IFERROR(-(H25-$G$25)/$G$25,"N/A")</f>
        <v>N/A</v>
      </c>
      <c r="I26" s="48" t="str">
        <f>IFERROR(-(I25-$G$25)/$G$25,"N/A")</f>
        <v>N/A</v>
      </c>
      <c r="J26" s="48" t="str">
        <f>IFERROR(-(J25-$G$25)/$G$25,"N/A")</f>
        <v>N/A</v>
      </c>
      <c r="K26" s="48" t="str">
        <f>IFERROR(-(K25-$G$25)/$G$25,"N/A")</f>
        <v>N/A</v>
      </c>
      <c r="L26" s="48" t="str">
        <f>IFERROR(-(L25-$G$25)/$G$25,"N/A")</f>
        <v>N/A</v>
      </c>
      <c r="M26" s="276"/>
      <c r="N26" s="267"/>
      <c r="O26" s="35"/>
    </row>
    <row r="27" spans="1:21" ht="19.5" thickBot="1" x14ac:dyDescent="0.35">
      <c r="C27" s="34"/>
      <c r="D27" s="272" t="s">
        <v>82</v>
      </c>
      <c r="E27" s="273"/>
      <c r="F27" s="274"/>
      <c r="G27"/>
      <c r="H27" s="49"/>
      <c r="I27" s="49">
        <f>IFERROR(-(I25-H25)/H25,"N/A")</f>
        <v>-3.0200015365919333E-2</v>
      </c>
      <c r="J27" s="49">
        <f>IFERROR(-(J25-I25)/I25,"N/A")</f>
        <v>-3.0200031725846468E-2</v>
      </c>
      <c r="K27" s="49">
        <f>IFERROR(-(K25-J25)/J25,"N/A")</f>
        <v>-3.0200011610302231E-2</v>
      </c>
      <c r="L27" s="49">
        <f>IFERROR(-(L25-K25)/K25,"N/A")</f>
        <v>-3.0200005473536157E-2</v>
      </c>
      <c r="M27" s="277"/>
      <c r="N27" s="268"/>
      <c r="O27" s="35"/>
    </row>
    <row r="28" spans="1:21" ht="18.75" customHeight="1" x14ac:dyDescent="0.3">
      <c r="C28" s="34"/>
      <c r="D28" s="260" t="s">
        <v>93</v>
      </c>
      <c r="E28" s="261"/>
      <c r="F28" s="262"/>
      <c r="G28"/>
      <c r="H28" s="47">
        <f>H25</f>
        <v>480649.72812500002</v>
      </c>
      <c r="I28" s="47">
        <f>I25</f>
        <v>495165.35729999997</v>
      </c>
      <c r="J28" s="47">
        <f>SUMIF('Water Input sheet'!$A$32:$A$86,$D$7,'Water Input sheet'!Q32:Q86)</f>
        <v>490213.70372700004</v>
      </c>
      <c r="K28" s="47">
        <f>SUMIF('Water Input sheet'!$A$32:$A$86,$D$7,'Water Input sheet'!R32:R86)</f>
        <v>480409.42965246004</v>
      </c>
      <c r="L28" s="47">
        <f>SUMIF('Water Input sheet'!$A$32:$A$86,$D$7,'Water Input sheet'!S32:S86)</f>
        <v>465997.14676288614</v>
      </c>
      <c r="M28" s="275">
        <f>SUM(H28:L28)</f>
        <v>2412435.3655673461</v>
      </c>
      <c r="N28" s="266">
        <f>-(L28-H28)/H28</f>
        <v>3.0484946739225579E-2</v>
      </c>
      <c r="O28" s="35"/>
      <c r="Q28" s="41"/>
    </row>
    <row r="29" spans="1:21" ht="18.75" hidden="1" customHeight="1" x14ac:dyDescent="0.3">
      <c r="C29" s="34"/>
      <c r="D29" s="269" t="s">
        <v>98</v>
      </c>
      <c r="E29" s="270"/>
      <c r="F29" s="271"/>
      <c r="G29"/>
      <c r="H29" s="48" t="str">
        <f>IFERROR(-(H28-$G$28)/$G$28,"N/A")</f>
        <v>N/A</v>
      </c>
      <c r="I29" s="48" t="str">
        <f>IFERROR(-(I28-$G$28)/$G$28,"N/A")</f>
        <v>N/A</v>
      </c>
      <c r="J29" s="48" t="str">
        <f>IFERROR(-(J28-$G$28)/$G$28,"N/A")</f>
        <v>N/A</v>
      </c>
      <c r="K29" s="48" t="str">
        <f>IFERROR(-(K28-$G$28)/$G$28,"N/A")</f>
        <v>N/A</v>
      </c>
      <c r="L29" s="48" t="str">
        <f>IFERROR(-(L28-$G$28)/$G$28,"N/A")</f>
        <v>N/A</v>
      </c>
      <c r="M29" s="276"/>
      <c r="N29" s="267"/>
      <c r="O29" s="35"/>
    </row>
    <row r="30" spans="1:21" ht="19.5" thickBot="1" x14ac:dyDescent="0.35">
      <c r="C30" s="34"/>
      <c r="D30" s="278" t="s">
        <v>99</v>
      </c>
      <c r="E30" s="279"/>
      <c r="F30" s="280"/>
      <c r="G30"/>
      <c r="H30" s="50"/>
      <c r="I30" s="50">
        <f>IFERROR(-(I28-H28)/H28,"N/A")</f>
        <v>-3.0200015365919333E-2</v>
      </c>
      <c r="J30" s="50">
        <f>IFERROR(-(J28-I28)/I28,"N/A")</f>
        <v>9.9999999999998597E-3</v>
      </c>
      <c r="K30" s="50">
        <f>IFERROR(-(K28-J28)/J28,"N/A")</f>
        <v>2.0000000000000014E-2</v>
      </c>
      <c r="L30" s="50">
        <f>IFERROR(-(L28-K28)/K28,"N/A")</f>
        <v>3.000000000000019E-2</v>
      </c>
      <c r="M30" s="277"/>
      <c r="N30" s="268"/>
      <c r="O30" s="35"/>
    </row>
    <row r="31" spans="1:21" ht="18.75" hidden="1" customHeight="1" x14ac:dyDescent="0.3">
      <c r="C31" s="34"/>
      <c r="D31" s="260"/>
      <c r="E31" s="261"/>
      <c r="F31" s="262"/>
      <c r="G31" s="51"/>
      <c r="H31" s="52"/>
      <c r="I31" s="52"/>
      <c r="J31" s="52"/>
      <c r="K31" s="52"/>
      <c r="L31" s="52"/>
      <c r="M31" s="263"/>
      <c r="N31" s="266"/>
      <c r="O31" s="35"/>
    </row>
    <row r="32" spans="1:21" ht="18.75" hidden="1" customHeight="1" x14ac:dyDescent="0.3">
      <c r="C32" s="34"/>
      <c r="D32" s="269"/>
      <c r="E32" s="270"/>
      <c r="F32" s="271"/>
      <c r="G32" s="53"/>
      <c r="H32" s="54"/>
      <c r="I32" s="54"/>
      <c r="J32" s="54"/>
      <c r="K32" s="54"/>
      <c r="L32" s="54"/>
      <c r="M32" s="264"/>
      <c r="N32" s="267"/>
      <c r="O32" s="35"/>
    </row>
    <row r="33" spans="1:30" ht="19.5" hidden="1" customHeight="1" thickBot="1" x14ac:dyDescent="0.35">
      <c r="A33" s="55"/>
      <c r="C33" s="34"/>
      <c r="D33" s="272"/>
      <c r="E33" s="273"/>
      <c r="F33" s="274"/>
      <c r="G33" s="56"/>
      <c r="H33" s="56"/>
      <c r="I33" s="56"/>
      <c r="J33" s="56"/>
      <c r="K33" s="56"/>
      <c r="L33" s="56"/>
      <c r="M33" s="265"/>
      <c r="N33" s="268"/>
      <c r="O33" s="35"/>
    </row>
    <row r="34" spans="1:30" ht="15.75" thickBot="1" x14ac:dyDescent="0.3">
      <c r="C34" s="57"/>
      <c r="D34" s="58"/>
      <c r="E34" s="58"/>
      <c r="F34" s="58"/>
      <c r="G34" s="59"/>
      <c r="H34" s="60"/>
      <c r="I34" s="60"/>
      <c r="J34" s="60"/>
      <c r="K34" s="60"/>
      <c r="L34" s="60"/>
      <c r="M34" s="60"/>
      <c r="N34" s="61"/>
      <c r="O34" s="62"/>
    </row>
    <row r="36" spans="1:30" ht="15.75" thickBot="1" x14ac:dyDescent="0.3">
      <c r="C36" s="40"/>
      <c r="D36" s="63"/>
      <c r="E36" s="63"/>
      <c r="F36" s="63"/>
      <c r="G36" s="64"/>
      <c r="H36" s="64"/>
      <c r="I36" s="64"/>
      <c r="J36" s="65"/>
      <c r="K36" s="65"/>
      <c r="L36" s="65"/>
      <c r="M36" s="66"/>
      <c r="N36" s="67"/>
      <c r="O36" s="40"/>
    </row>
    <row r="37" spans="1:30" x14ac:dyDescent="0.25">
      <c r="C37" s="32"/>
      <c r="D37" s="68"/>
      <c r="E37" s="68"/>
      <c r="F37" s="68"/>
      <c r="G37" s="69"/>
      <c r="H37" s="69"/>
      <c r="I37" s="69"/>
      <c r="J37" s="70"/>
      <c r="K37" s="70"/>
      <c r="L37" s="70"/>
      <c r="M37" s="71"/>
      <c r="N37" s="72"/>
      <c r="O37" s="33"/>
    </row>
    <row r="38" spans="1:30" ht="17.25" customHeight="1" x14ac:dyDescent="0.25">
      <c r="C38" s="34"/>
      <c r="D38" s="309" t="s">
        <v>106</v>
      </c>
      <c r="E38" s="309"/>
      <c r="F38" s="309"/>
      <c r="G38" s="309"/>
      <c r="H38" s="309"/>
      <c r="I38" s="309"/>
      <c r="J38" s="309"/>
      <c r="K38" s="309"/>
      <c r="L38" s="309"/>
      <c r="M38" s="309"/>
      <c r="N38" s="309"/>
      <c r="O38" s="35"/>
    </row>
    <row r="39" spans="1:30" ht="17.25" customHeight="1" x14ac:dyDescent="0.25">
      <c r="C39" s="34"/>
      <c r="D39" s="309"/>
      <c r="E39" s="309"/>
      <c r="F39" s="309"/>
      <c r="G39" s="309"/>
      <c r="H39" s="309"/>
      <c r="I39" s="309"/>
      <c r="J39" s="309"/>
      <c r="K39" s="309"/>
      <c r="L39" s="309"/>
      <c r="M39" s="309"/>
      <c r="N39" s="309"/>
      <c r="O39" s="35"/>
    </row>
    <row r="40" spans="1:30" s="13" customFormat="1" ht="6.75" customHeight="1" thickBot="1" x14ac:dyDescent="0.55000000000000004">
      <c r="C40" s="36"/>
      <c r="D40" s="73"/>
      <c r="E40" s="73"/>
      <c r="F40" s="73"/>
      <c r="G40" s="73"/>
      <c r="H40" s="73"/>
      <c r="I40" s="73"/>
      <c r="J40" s="73"/>
      <c r="K40" s="73"/>
      <c r="L40" s="73"/>
      <c r="M40" s="73"/>
      <c r="N40" s="73"/>
      <c r="O40" s="38"/>
      <c r="T40" s="29"/>
      <c r="U40" s="29"/>
      <c r="V40" s="29"/>
      <c r="W40" s="29"/>
      <c r="X40" s="29"/>
      <c r="Y40" s="29"/>
      <c r="Z40" s="29"/>
      <c r="AA40" s="29"/>
      <c r="AB40" s="29"/>
      <c r="AC40" s="29"/>
      <c r="AD40" s="29"/>
    </row>
    <row r="41" spans="1:30" s="13" customFormat="1" ht="30" customHeight="1" thickBot="1" x14ac:dyDescent="0.55000000000000004">
      <c r="C41" s="36"/>
      <c r="D41" s="74" t="s">
        <v>101</v>
      </c>
      <c r="E41" s="311" t="str">
        <f>D7</f>
        <v>South East</v>
      </c>
      <c r="F41" s="312"/>
      <c r="G41" s="37"/>
      <c r="I41" s="73"/>
      <c r="J41" s="73"/>
      <c r="K41" s="29"/>
      <c r="L41" s="29"/>
      <c r="M41" s="73"/>
      <c r="N41" s="73"/>
      <c r="O41" s="38"/>
      <c r="T41" s="29"/>
      <c r="U41" s="29"/>
      <c r="V41" s="29"/>
      <c r="W41" s="29"/>
      <c r="X41" s="29"/>
      <c r="Y41" s="29"/>
      <c r="Z41" s="29"/>
      <c r="AA41" s="29"/>
      <c r="AB41" s="29"/>
      <c r="AC41" s="29"/>
      <c r="AD41" s="29"/>
    </row>
    <row r="42" spans="1:30" x14ac:dyDescent="0.25">
      <c r="C42" s="34"/>
      <c r="G42" s="75"/>
      <c r="H42" s="75"/>
      <c r="I42" s="75"/>
      <c r="J42" s="40"/>
      <c r="K42" s="40"/>
      <c r="L42" s="40"/>
      <c r="M42" s="40"/>
      <c r="N42" s="40"/>
      <c r="O42" s="35"/>
    </row>
    <row r="43" spans="1:30" ht="15.75" thickBot="1" x14ac:dyDescent="0.3">
      <c r="C43" s="34"/>
      <c r="G43" s="75"/>
      <c r="H43" s="75"/>
      <c r="I43" s="75"/>
      <c r="J43" s="40"/>
      <c r="K43" s="40"/>
      <c r="L43" s="40"/>
      <c r="M43" s="40"/>
      <c r="N43" s="40"/>
      <c r="O43" s="35"/>
    </row>
    <row r="44" spans="1:30" ht="25.5" customHeight="1" thickBot="1" x14ac:dyDescent="0.3">
      <c r="C44" s="34"/>
      <c r="D44" s="313" t="s">
        <v>102</v>
      </c>
      <c r="E44" s="314"/>
      <c r="F44" s="315"/>
      <c r="G44" s="75"/>
      <c r="H44" s="75"/>
      <c r="I44" s="75"/>
      <c r="J44" s="40"/>
      <c r="K44" s="40"/>
      <c r="L44" s="40"/>
      <c r="M44" s="40"/>
      <c r="N44" s="40"/>
      <c r="O44" s="35"/>
      <c r="Q44" s="41"/>
    </row>
    <row r="45" spans="1:30" x14ac:dyDescent="0.25">
      <c r="C45" s="34"/>
      <c r="D45" s="316" t="s">
        <v>61</v>
      </c>
      <c r="E45" s="317"/>
      <c r="F45" s="318"/>
      <c r="G45" s="75"/>
      <c r="H45" s="75"/>
      <c r="I45" s="75"/>
      <c r="J45" s="40"/>
      <c r="K45" s="40"/>
      <c r="L45" s="40"/>
      <c r="M45" s="40"/>
      <c r="N45" s="40"/>
      <c r="O45" s="35"/>
    </row>
    <row r="46" spans="1:30" ht="15.75" thickBot="1" x14ac:dyDescent="0.3">
      <c r="C46" s="34"/>
      <c r="D46" s="319"/>
      <c r="E46" s="320"/>
      <c r="F46" s="321"/>
      <c r="G46" s="75"/>
      <c r="H46" s="75"/>
      <c r="I46" s="75"/>
      <c r="J46" s="40"/>
      <c r="K46" s="40"/>
      <c r="L46" s="40"/>
      <c r="M46" s="40"/>
      <c r="N46" s="40"/>
      <c r="O46" s="35"/>
    </row>
    <row r="47" spans="1:30" ht="15.75" thickBot="1" x14ac:dyDescent="0.3">
      <c r="C47" s="34"/>
      <c r="G47" s="40"/>
      <c r="H47" s="40"/>
      <c r="I47" s="40"/>
      <c r="J47" s="40"/>
      <c r="K47" s="40"/>
      <c r="L47" s="40"/>
      <c r="M47" s="40"/>
      <c r="N47" s="40"/>
      <c r="O47" s="35"/>
    </row>
    <row r="48" spans="1:30" ht="18" customHeight="1" x14ac:dyDescent="0.25">
      <c r="C48" s="34"/>
      <c r="D48" s="305" t="str">
        <f>D10</f>
        <v>CP5 Total Cost (£)</v>
      </c>
      <c r="E48" s="306"/>
      <c r="F48" s="307"/>
      <c r="G48" s="40"/>
      <c r="H48" s="40"/>
      <c r="I48" s="40"/>
      <c r="J48" s="40"/>
      <c r="K48" s="40"/>
      <c r="L48" s="40"/>
      <c r="M48" s="40"/>
      <c r="N48" s="40"/>
      <c r="O48" s="35"/>
    </row>
    <row r="49" spans="3:19" ht="18" customHeight="1" thickBot="1" x14ac:dyDescent="0.3">
      <c r="C49" s="34"/>
      <c r="D49" s="308"/>
      <c r="E49" s="309"/>
      <c r="F49" s="310"/>
      <c r="G49" s="40"/>
      <c r="H49" s="40"/>
      <c r="I49" s="40"/>
      <c r="J49" s="40"/>
      <c r="K49" s="40"/>
      <c r="L49" s="40"/>
      <c r="M49" s="40"/>
      <c r="N49" s="40"/>
      <c r="O49" s="35"/>
    </row>
    <row r="50" spans="3:19" ht="15" customHeight="1" x14ac:dyDescent="0.25">
      <c r="C50" s="34"/>
      <c r="D50" s="281" t="str">
        <f>D12</f>
        <v xml:space="preserve">Model
suggests: </v>
      </c>
      <c r="E50" s="282"/>
      <c r="F50" s="287">
        <f>M62</f>
        <v>103624.6547</v>
      </c>
      <c r="G50" s="40"/>
      <c r="H50" s="40"/>
      <c r="I50" s="40"/>
      <c r="J50" s="40"/>
      <c r="K50" s="40"/>
      <c r="L50" s="40"/>
      <c r="M50" s="40"/>
      <c r="N50" s="40"/>
      <c r="O50" s="35"/>
    </row>
    <row r="51" spans="3:19" ht="15" customHeight="1" x14ac:dyDescent="0.25">
      <c r="C51" s="34"/>
      <c r="D51" s="283"/>
      <c r="E51" s="284"/>
      <c r="F51" s="288"/>
      <c r="G51" s="40"/>
      <c r="H51" s="40"/>
      <c r="I51" s="40"/>
      <c r="J51" s="40"/>
      <c r="K51" s="40"/>
      <c r="L51" s="40"/>
      <c r="M51" s="40"/>
      <c r="N51" s="40"/>
      <c r="O51" s="35"/>
    </row>
    <row r="52" spans="3:19" ht="15" customHeight="1" x14ac:dyDescent="0.25">
      <c r="C52" s="34"/>
      <c r="D52" s="283"/>
      <c r="E52" s="284"/>
      <c r="F52" s="288"/>
      <c r="G52" s="40"/>
      <c r="H52" s="40"/>
      <c r="I52" s="40"/>
      <c r="J52" s="40"/>
      <c r="K52" s="40"/>
      <c r="L52" s="40"/>
      <c r="M52" s="40"/>
      <c r="N52" s="40"/>
      <c r="O52" s="35"/>
    </row>
    <row r="53" spans="3:19" ht="15" customHeight="1" x14ac:dyDescent="0.25">
      <c r="C53" s="34"/>
      <c r="D53" s="283"/>
      <c r="E53" s="284"/>
      <c r="F53" s="288"/>
      <c r="G53" s="40"/>
      <c r="H53" s="40"/>
      <c r="I53" s="40"/>
      <c r="J53" s="40"/>
      <c r="K53" s="40"/>
      <c r="L53" s="40"/>
      <c r="M53" s="40"/>
      <c r="N53" s="40"/>
      <c r="O53" s="35"/>
    </row>
    <row r="54" spans="3:19" ht="15.75" customHeight="1" thickBot="1" x14ac:dyDescent="0.3">
      <c r="C54" s="34"/>
      <c r="D54" s="293"/>
      <c r="E54" s="294"/>
      <c r="F54" s="295"/>
      <c r="G54" s="40"/>
      <c r="H54" s="40"/>
      <c r="I54" s="40"/>
      <c r="J54" s="40"/>
      <c r="K54" s="40"/>
      <c r="L54" s="40"/>
      <c r="M54" s="40"/>
      <c r="N54" s="40"/>
      <c r="O54" s="35"/>
    </row>
    <row r="55" spans="3:19" ht="15" customHeight="1" x14ac:dyDescent="0.25">
      <c r="C55" s="34"/>
      <c r="D55" s="281" t="str">
        <f>D17</f>
        <v xml:space="preserve">Route
suggests: </v>
      </c>
      <c r="E55" s="282"/>
      <c r="F55" s="287">
        <f>M65</f>
        <v>97924.763484025199</v>
      </c>
      <c r="G55" s="75"/>
      <c r="H55" s="75"/>
      <c r="I55" s="75"/>
      <c r="J55" s="40"/>
      <c r="K55" s="40"/>
      <c r="L55" s="40"/>
      <c r="M55" s="40"/>
      <c r="N55" s="40"/>
      <c r="O55" s="35"/>
    </row>
    <row r="56" spans="3:19" ht="15" customHeight="1" x14ac:dyDescent="0.25">
      <c r="C56" s="34"/>
      <c r="D56" s="283"/>
      <c r="E56" s="284"/>
      <c r="F56" s="288"/>
      <c r="G56" s="75"/>
      <c r="H56" s="75"/>
      <c r="I56" s="75"/>
      <c r="J56" s="40"/>
      <c r="K56" s="40"/>
      <c r="L56" s="40"/>
      <c r="M56" s="40"/>
      <c r="N56" s="40"/>
      <c r="O56" s="35"/>
      <c r="Q56" s="41"/>
    </row>
    <row r="57" spans="3:19" ht="15" customHeight="1" x14ac:dyDescent="0.25">
      <c r="C57" s="34"/>
      <c r="D57" s="283"/>
      <c r="E57" s="284"/>
      <c r="F57" s="288"/>
      <c r="G57" s="75"/>
      <c r="H57" s="75"/>
      <c r="I57" s="75"/>
      <c r="J57" s="40"/>
      <c r="K57" s="40"/>
      <c r="L57" s="40"/>
      <c r="M57" s="40"/>
      <c r="N57" s="40"/>
      <c r="O57" s="35"/>
      <c r="Q57" s="76"/>
      <c r="R57" s="76"/>
      <c r="S57" s="76"/>
    </row>
    <row r="58" spans="3:19" ht="15" customHeight="1" x14ac:dyDescent="0.25">
      <c r="C58" s="34"/>
      <c r="D58" s="283"/>
      <c r="E58" s="284"/>
      <c r="F58" s="288"/>
      <c r="G58" s="75"/>
      <c r="H58" s="75"/>
      <c r="I58" s="75"/>
      <c r="J58" s="40"/>
      <c r="K58" s="40"/>
      <c r="L58" s="40"/>
      <c r="M58" s="40"/>
      <c r="N58" s="40"/>
      <c r="O58" s="35"/>
    </row>
    <row r="59" spans="3:19" ht="15" customHeight="1" thickBot="1" x14ac:dyDescent="0.3">
      <c r="C59" s="34"/>
      <c r="D59" s="285"/>
      <c r="E59" s="286"/>
      <c r="F59" s="289"/>
      <c r="G59" s="75"/>
      <c r="H59" s="75"/>
      <c r="I59" s="75"/>
      <c r="J59" s="40"/>
      <c r="K59" s="40"/>
      <c r="L59" s="40"/>
      <c r="M59" s="40"/>
      <c r="N59" s="40"/>
      <c r="O59" s="35"/>
    </row>
    <row r="60" spans="3:19" ht="15.75" customHeight="1" thickBot="1" x14ac:dyDescent="0.3">
      <c r="C60" s="34"/>
      <c r="G60" s="75"/>
      <c r="H60" s="75"/>
      <c r="I60" s="75"/>
      <c r="J60" s="40"/>
      <c r="K60" s="40"/>
      <c r="L60" s="40"/>
      <c r="M60" s="40"/>
      <c r="N60" s="40"/>
      <c r="O60" s="35"/>
    </row>
    <row r="61" spans="3:19" ht="45" customHeight="1" thickBot="1" x14ac:dyDescent="0.3">
      <c r="C61" s="34"/>
      <c r="D61" s="40"/>
      <c r="E61" s="40"/>
      <c r="F61" s="40"/>
      <c r="G61"/>
      <c r="H61" s="91" t="s">
        <v>84</v>
      </c>
      <c r="I61" s="44" t="s">
        <v>85</v>
      </c>
      <c r="J61" s="43" t="s">
        <v>9</v>
      </c>
      <c r="K61" s="44" t="s">
        <v>10</v>
      </c>
      <c r="L61" s="43" t="s">
        <v>11</v>
      </c>
      <c r="M61" s="45" t="s">
        <v>111</v>
      </c>
      <c r="N61" s="46" t="s">
        <v>112</v>
      </c>
      <c r="O61" s="35"/>
    </row>
    <row r="62" spans="3:19" ht="21.75" customHeight="1" x14ac:dyDescent="0.25">
      <c r="C62" s="34"/>
      <c r="D62" s="290" t="s">
        <v>92</v>
      </c>
      <c r="E62" s="291"/>
      <c r="F62" s="292"/>
      <c r="G62"/>
      <c r="H62" s="47">
        <f>SUMIF('Water Input sheet'!$B$32:$B$86,'Route Detailed Summary'!$D$45,'Water Input sheet'!D32:D86)</f>
        <v>19510.37</v>
      </c>
      <c r="I62" s="47">
        <f>SUMIF('Water Input sheet'!$B$32:$B$86,'Route Detailed Summary'!$D$45,'Water Input sheet'!E32:E86)</f>
        <v>20099.585800000001</v>
      </c>
      <c r="J62" s="47">
        <f>SUMIF('Water Input sheet'!$B$32:$B$86,'Route Detailed Summary'!$D$45,'Water Input sheet'!F32:F86)</f>
        <v>20706.595800000003</v>
      </c>
      <c r="K62" s="47">
        <f>SUMIF('Water Input sheet'!$B$32:$B$86,'Route Detailed Summary'!$D$45,'Water Input sheet'!G32:G86)</f>
        <v>21331.937300000001</v>
      </c>
      <c r="L62" s="47">
        <f>SUMIF('Water Input sheet'!$B$32:$B$86,'Route Detailed Summary'!$D$45,'Water Input sheet'!H32:H86)</f>
        <v>21976.165800000002</v>
      </c>
      <c r="M62" s="275">
        <f>SUM(H62:L62)</f>
        <v>103624.6547</v>
      </c>
      <c r="N62" s="266">
        <f>-(L62-H62)/H62</f>
        <v>-0.12638385637996633</v>
      </c>
      <c r="O62" s="35"/>
      <c r="Q62" s="41"/>
    </row>
    <row r="63" spans="3:19" ht="21.75" hidden="1" customHeight="1" x14ac:dyDescent="0.3">
      <c r="C63" s="34"/>
      <c r="D63" s="269" t="s">
        <v>98</v>
      </c>
      <c r="E63" s="270"/>
      <c r="F63" s="271"/>
      <c r="G63"/>
      <c r="H63" s="48" t="str">
        <f>IFERROR(-(H62-$G$62)/$G$62,"N/A")</f>
        <v>N/A</v>
      </c>
      <c r="I63" s="48" t="str">
        <f>IFERROR(-(I62-$G$62)/$G$62,"N/A")</f>
        <v>N/A</v>
      </c>
      <c r="J63" s="48" t="str">
        <f>IFERROR(-(J62-$G$62)/$G$62,"N/A")</f>
        <v>N/A</v>
      </c>
      <c r="K63" s="48" t="str">
        <f>IFERROR(-(K62-$G$62)/$G$62,"N/A")</f>
        <v>N/A</v>
      </c>
      <c r="L63" s="48" t="str">
        <f>IFERROR(-(L62-$G$62)/$G$62,"N/A")</f>
        <v>N/A</v>
      </c>
      <c r="M63" s="276"/>
      <c r="N63" s="267"/>
      <c r="O63" s="35"/>
    </row>
    <row r="64" spans="3:19" ht="21.75" customHeight="1" thickBot="1" x14ac:dyDescent="0.35">
      <c r="C64" s="34"/>
      <c r="D64" s="272" t="s">
        <v>82</v>
      </c>
      <c r="E64" s="273"/>
      <c r="F64" s="274"/>
      <c r="G64"/>
      <c r="H64" s="50"/>
      <c r="I64" s="50">
        <f>IFERROR(-(I62-H62)/H62,"N/A")</f>
        <v>-3.020013459508978E-2</v>
      </c>
      <c r="J64" s="50">
        <f>IFERROR(-(J62-I62)/I62,"N/A")</f>
        <v>-3.0200124820482718E-2</v>
      </c>
      <c r="K64" s="50">
        <f>IFERROR(-(K62-J62)/J62,"N/A")</f>
        <v>-3.0200111406047659E-2</v>
      </c>
      <c r="L64" s="50">
        <f>IFERROR(-(L62-K62)/K62,"N/A")</f>
        <v>-3.0200187209438359E-2</v>
      </c>
      <c r="M64" s="277"/>
      <c r="N64" s="268"/>
      <c r="O64" s="35"/>
    </row>
    <row r="65" spans="3:31" ht="21.75" customHeight="1" x14ac:dyDescent="0.3">
      <c r="C65" s="34"/>
      <c r="D65" s="260" t="s">
        <v>93</v>
      </c>
      <c r="E65" s="261"/>
      <c r="F65" s="262"/>
      <c r="G65"/>
      <c r="H65" s="47">
        <f>H62</f>
        <v>19510.37</v>
      </c>
      <c r="I65" s="47">
        <f>I62</f>
        <v>20099.585800000001</v>
      </c>
      <c r="J65" s="47">
        <f>SUMIF('Water Input sheet'!$B$32:$B$86,$D$45,'Water Input sheet'!Q32:Q86)</f>
        <v>19898.589942000002</v>
      </c>
      <c r="K65" s="47">
        <f>SUMIF('Water Input sheet'!$B$32:$B$86,$D$45,'Water Input sheet'!R32:R86)</f>
        <v>19500.618143160002</v>
      </c>
      <c r="L65" s="47">
        <f>SUMIF('Water Input sheet'!$B$32:$B$86,$D$45,'Water Input sheet'!S32:S86)</f>
        <v>18915.599598865199</v>
      </c>
      <c r="M65" s="275">
        <f>SUM(H65:L65)</f>
        <v>97924.763484025199</v>
      </c>
      <c r="N65" s="266">
        <f>-(L65-H65)/H65</f>
        <v>3.0484834533368647E-2</v>
      </c>
      <c r="O65" s="35"/>
      <c r="Q65" s="41"/>
    </row>
    <row r="66" spans="3:31" ht="21.75" hidden="1" customHeight="1" x14ac:dyDescent="0.3">
      <c r="C66" s="34"/>
      <c r="D66" s="269" t="s">
        <v>98</v>
      </c>
      <c r="E66" s="270"/>
      <c r="F66" s="271"/>
      <c r="G66"/>
      <c r="H66" s="48" t="str">
        <f>IFERROR(-(H65-$G$65)/$G$65,"N/A")</f>
        <v>N/A</v>
      </c>
      <c r="I66" s="48" t="str">
        <f>IFERROR(-(I65-$G$65)/$G$65,"N/A")</f>
        <v>N/A</v>
      </c>
      <c r="J66" s="48" t="str">
        <f>IFERROR(-(J65-$G$65)/$G$65,"N/A")</f>
        <v>N/A</v>
      </c>
      <c r="K66" s="48" t="str">
        <f>IFERROR(-(K65-$G$65)/$G$65,"N/A")</f>
        <v>N/A</v>
      </c>
      <c r="L66" s="48" t="str">
        <f>IFERROR(-(L65-$G$65)/$G$65,"N/A")</f>
        <v>N/A</v>
      </c>
      <c r="M66" s="276"/>
      <c r="N66" s="267"/>
      <c r="O66" s="35"/>
    </row>
    <row r="67" spans="3:31" ht="21.75" customHeight="1" thickBot="1" x14ac:dyDescent="0.35">
      <c r="C67" s="34"/>
      <c r="D67" s="278" t="s">
        <v>99</v>
      </c>
      <c r="E67" s="279"/>
      <c r="F67" s="280"/>
      <c r="G67"/>
      <c r="H67" s="50"/>
      <c r="I67" s="50">
        <f>IFERROR(-(I65-H65)/H65,"N/A")</f>
        <v>-3.020013459508978E-2</v>
      </c>
      <c r="J67" s="50">
        <f>IFERROR(-(J65-I65)/I65,"N/A")</f>
        <v>9.9999999999999204E-3</v>
      </c>
      <c r="K67" s="50">
        <f>IFERROR(-(K65-J65)/J65,"N/A")</f>
        <v>2.0000000000000032E-2</v>
      </c>
      <c r="L67" s="50">
        <f>IFERROR(-(L65-K65)/K65,"N/A")</f>
        <v>3.0000000000000113E-2</v>
      </c>
      <c r="M67" s="277"/>
      <c r="N67" s="268"/>
      <c r="O67" s="35"/>
    </row>
    <row r="68" spans="3:31" ht="21.75" hidden="1" customHeight="1" x14ac:dyDescent="0.3">
      <c r="C68" s="34"/>
      <c r="D68" s="260"/>
      <c r="E68" s="261"/>
      <c r="F68" s="262"/>
      <c r="G68" s="51"/>
      <c r="H68" s="77"/>
      <c r="I68" s="77"/>
      <c r="J68" s="77"/>
      <c r="K68" s="77"/>
      <c r="L68" s="77"/>
      <c r="M68" s="263"/>
      <c r="N68" s="266"/>
      <c r="O68" s="35"/>
    </row>
    <row r="69" spans="3:31" ht="21.75" hidden="1" customHeight="1" x14ac:dyDescent="0.3">
      <c r="C69" s="34"/>
      <c r="D69" s="269"/>
      <c r="E69" s="270"/>
      <c r="F69" s="271"/>
      <c r="G69" s="53"/>
      <c r="H69" s="54"/>
      <c r="I69" s="54"/>
      <c r="J69" s="54"/>
      <c r="K69" s="54"/>
      <c r="L69" s="54"/>
      <c r="M69" s="264"/>
      <c r="N69" s="267"/>
      <c r="O69" s="35"/>
    </row>
    <row r="70" spans="3:31" ht="21.75" hidden="1" customHeight="1" thickBot="1" x14ac:dyDescent="0.35">
      <c r="C70" s="34"/>
      <c r="D70" s="272"/>
      <c r="E70" s="273"/>
      <c r="F70" s="274"/>
      <c r="G70" s="56"/>
      <c r="H70" s="56"/>
      <c r="I70" s="56"/>
      <c r="J70" s="56"/>
      <c r="K70" s="56"/>
      <c r="L70" s="56"/>
      <c r="M70" s="265"/>
      <c r="N70" s="268"/>
      <c r="O70" s="35"/>
    </row>
    <row r="71" spans="3:31" ht="15.75" x14ac:dyDescent="0.25">
      <c r="C71" s="34"/>
      <c r="D71" s="78"/>
      <c r="E71" s="75"/>
      <c r="F71" s="75"/>
      <c r="G71" s="75"/>
      <c r="H71" s="75"/>
      <c r="I71" s="75"/>
      <c r="J71" s="40"/>
      <c r="K71" s="40"/>
      <c r="L71" s="40"/>
      <c r="M71" s="40"/>
      <c r="N71" s="40"/>
      <c r="O71" s="35"/>
    </row>
    <row r="72" spans="3:31" ht="15.75" thickBot="1" x14ac:dyDescent="0.3">
      <c r="C72" s="57"/>
      <c r="D72" s="79"/>
      <c r="E72" s="79"/>
      <c r="F72" s="79"/>
      <c r="G72" s="79"/>
      <c r="H72" s="79"/>
      <c r="I72" s="79"/>
      <c r="J72" s="80"/>
      <c r="K72" s="80"/>
      <c r="L72" s="80"/>
      <c r="M72" s="80"/>
      <c r="N72" s="80"/>
      <c r="O72" s="62"/>
    </row>
    <row r="73" spans="3:31" ht="15.75" thickBot="1" x14ac:dyDescent="0.3">
      <c r="C73" s="40"/>
      <c r="D73" s="75"/>
      <c r="E73" s="75"/>
      <c r="F73" s="75"/>
      <c r="G73" s="75"/>
      <c r="H73" s="75"/>
      <c r="I73" s="75"/>
      <c r="J73" s="40"/>
      <c r="K73" s="40"/>
      <c r="L73" s="40"/>
      <c r="M73" s="40"/>
      <c r="N73" s="40"/>
      <c r="O73" s="40"/>
    </row>
    <row r="74" spans="3:31" x14ac:dyDescent="0.25">
      <c r="C74" s="32"/>
      <c r="D74" s="81"/>
      <c r="E74" s="81"/>
      <c r="F74" s="81"/>
      <c r="G74" s="81"/>
      <c r="H74" s="81"/>
      <c r="I74" s="81"/>
      <c r="J74" s="82"/>
      <c r="K74" s="82"/>
      <c r="L74" s="82"/>
      <c r="M74" s="82"/>
      <c r="N74" s="82"/>
      <c r="O74" s="33"/>
    </row>
    <row r="75" spans="3:31" ht="17.25" customHeight="1" x14ac:dyDescent="0.25">
      <c r="C75" s="34"/>
      <c r="D75" s="296" t="s">
        <v>107</v>
      </c>
      <c r="E75" s="296"/>
      <c r="F75" s="296"/>
      <c r="G75" s="296"/>
      <c r="H75" s="296"/>
      <c r="I75" s="296"/>
      <c r="J75" s="296"/>
      <c r="K75" s="296"/>
      <c r="L75" s="296"/>
      <c r="M75" s="296"/>
      <c r="N75" s="296"/>
      <c r="O75" s="35"/>
    </row>
    <row r="76" spans="3:31" ht="17.25" customHeight="1" x14ac:dyDescent="0.25">
      <c r="C76" s="34"/>
      <c r="D76" s="296"/>
      <c r="E76" s="296"/>
      <c r="F76" s="296"/>
      <c r="G76" s="296"/>
      <c r="H76" s="296"/>
      <c r="I76" s="296"/>
      <c r="J76" s="296"/>
      <c r="K76" s="296"/>
      <c r="L76" s="296"/>
      <c r="M76" s="296"/>
      <c r="N76" s="296"/>
      <c r="O76" s="35"/>
    </row>
    <row r="77" spans="3:31" s="13" customFormat="1" ht="15" customHeight="1" thickBot="1" x14ac:dyDescent="0.55000000000000004">
      <c r="C77" s="36"/>
      <c r="D77" s="73"/>
      <c r="E77" s="73"/>
      <c r="F77" s="73"/>
      <c r="G77" s="73"/>
      <c r="H77" s="73"/>
      <c r="I77" s="73"/>
      <c r="J77" s="73"/>
      <c r="K77" s="73"/>
      <c r="L77" s="73"/>
      <c r="M77" s="73"/>
      <c r="N77" s="73"/>
      <c r="O77" s="38"/>
      <c r="W77" s="29"/>
      <c r="X77" s="29"/>
      <c r="Y77" s="29"/>
      <c r="Z77" s="29"/>
      <c r="AA77" s="29"/>
      <c r="AB77" s="29"/>
      <c r="AC77" s="29"/>
      <c r="AD77" s="29"/>
      <c r="AE77" s="29"/>
    </row>
    <row r="78" spans="3:31" s="13" customFormat="1" ht="24" customHeight="1" thickBot="1" x14ac:dyDescent="0.3">
      <c r="C78" s="36"/>
      <c r="D78" s="83" t="s">
        <v>101</v>
      </c>
      <c r="E78" s="297" t="str">
        <f>D7</f>
        <v>South East</v>
      </c>
      <c r="F78" s="298"/>
      <c r="H78" s="29"/>
      <c r="I78" s="29"/>
      <c r="J78" s="29"/>
      <c r="K78" s="29"/>
      <c r="L78" s="29"/>
      <c r="N78" s="29"/>
      <c r="O78" s="38"/>
      <c r="W78" s="29"/>
      <c r="X78" s="29"/>
      <c r="Y78" s="29"/>
      <c r="Z78" s="29"/>
      <c r="AA78" s="29"/>
      <c r="AB78" s="29"/>
      <c r="AC78" s="29"/>
      <c r="AD78" s="29"/>
      <c r="AE78" s="29"/>
    </row>
    <row r="79" spans="3:31" ht="15.75" customHeight="1" thickBot="1" x14ac:dyDescent="0.3">
      <c r="C79" s="34"/>
      <c r="D79" s="75"/>
      <c r="E79" s="75"/>
      <c r="F79" s="75"/>
      <c r="G79" s="75"/>
      <c r="H79" s="75"/>
      <c r="I79" s="75"/>
      <c r="J79" s="40"/>
      <c r="K79" s="84"/>
      <c r="L79" s="84"/>
      <c r="M79" s="84"/>
      <c r="N79" s="40"/>
      <c r="O79" s="35"/>
    </row>
    <row r="80" spans="3:31" ht="57" customHeight="1" thickBot="1" x14ac:dyDescent="0.4">
      <c r="C80" s="34"/>
      <c r="D80" s="299" t="s">
        <v>103</v>
      </c>
      <c r="E80" s="300"/>
      <c r="F80" s="301"/>
      <c r="G80" s="75"/>
      <c r="H80" s="75"/>
      <c r="I80" s="75"/>
      <c r="J80" s="40"/>
      <c r="K80" s="40"/>
      <c r="L80" s="40"/>
      <c r="M80" s="40"/>
      <c r="N80" s="40"/>
      <c r="O80" s="35"/>
    </row>
    <row r="81" spans="3:15" ht="31.5" customHeight="1" thickBot="1" x14ac:dyDescent="0.3">
      <c r="C81" s="34"/>
      <c r="D81" s="302" t="s">
        <v>104</v>
      </c>
      <c r="E81" s="303"/>
      <c r="F81" s="304"/>
      <c r="G81" s="75"/>
      <c r="H81" s="75"/>
      <c r="I81" s="75"/>
      <c r="J81" s="40"/>
      <c r="K81" s="40"/>
      <c r="L81" s="40"/>
      <c r="M81" s="40"/>
      <c r="N81" s="40"/>
      <c r="O81" s="35"/>
    </row>
    <row r="82" spans="3:15" ht="15.75" thickBot="1" x14ac:dyDescent="0.3">
      <c r="C82" s="34"/>
      <c r="G82" s="40"/>
      <c r="H82" s="40"/>
      <c r="I82" s="40"/>
      <c r="J82" s="40"/>
      <c r="K82" s="40"/>
      <c r="L82" s="40"/>
      <c r="M82" s="40"/>
      <c r="N82" s="40"/>
      <c r="O82" s="35"/>
    </row>
    <row r="83" spans="3:15" ht="18" customHeight="1" x14ac:dyDescent="0.25">
      <c r="C83" s="34"/>
      <c r="D83" s="305" t="str">
        <f>D48</f>
        <v>CP5 Total Cost (£)</v>
      </c>
      <c r="E83" s="306"/>
      <c r="F83" s="307"/>
      <c r="G83" s="40"/>
      <c r="H83" s="40"/>
      <c r="I83" s="40"/>
      <c r="J83" s="40"/>
      <c r="K83" s="40"/>
      <c r="L83" s="40"/>
      <c r="M83" s="40"/>
      <c r="N83" s="40"/>
      <c r="O83" s="35"/>
    </row>
    <row r="84" spans="3:15" ht="18" customHeight="1" thickBot="1" x14ac:dyDescent="0.3">
      <c r="C84" s="34"/>
      <c r="D84" s="308"/>
      <c r="E84" s="309"/>
      <c r="F84" s="310"/>
      <c r="G84" s="40"/>
      <c r="H84" s="40"/>
      <c r="I84" s="40"/>
      <c r="J84" s="40"/>
      <c r="K84" s="40"/>
      <c r="L84" s="40"/>
      <c r="M84" s="40"/>
      <c r="N84" s="40"/>
      <c r="O84" s="35"/>
    </row>
    <row r="85" spans="3:15" x14ac:dyDescent="0.25">
      <c r="C85" s="34"/>
      <c r="D85" s="281" t="str">
        <f>D50</f>
        <v xml:space="preserve">Model
suggests: </v>
      </c>
      <c r="E85" s="282"/>
      <c r="F85" s="287">
        <f>M97</f>
        <v>1660011.5131249998</v>
      </c>
      <c r="G85" s="40"/>
      <c r="H85" s="40"/>
      <c r="I85" s="40"/>
      <c r="J85" s="40"/>
      <c r="K85" s="40"/>
      <c r="L85" s="40"/>
      <c r="M85" s="40"/>
      <c r="N85" s="40"/>
      <c r="O85" s="35"/>
    </row>
    <row r="86" spans="3:15" x14ac:dyDescent="0.25">
      <c r="C86" s="34"/>
      <c r="D86" s="283"/>
      <c r="E86" s="284"/>
      <c r="F86" s="288"/>
      <c r="G86" s="40"/>
      <c r="H86" s="40"/>
      <c r="I86" s="40"/>
      <c r="J86" s="40"/>
      <c r="K86" s="40"/>
      <c r="L86" s="40"/>
      <c r="M86" s="40"/>
      <c r="N86" s="40"/>
      <c r="O86" s="35"/>
    </row>
    <row r="87" spans="3:15" x14ac:dyDescent="0.25">
      <c r="C87" s="34"/>
      <c r="D87" s="283"/>
      <c r="E87" s="284"/>
      <c r="F87" s="288"/>
      <c r="G87" s="40"/>
      <c r="H87" s="40"/>
      <c r="I87" s="40"/>
      <c r="J87" s="40"/>
      <c r="K87" s="40"/>
      <c r="L87" s="40"/>
      <c r="M87" s="40"/>
      <c r="N87" s="40"/>
      <c r="O87" s="35"/>
    </row>
    <row r="88" spans="3:15" x14ac:dyDescent="0.25">
      <c r="C88" s="34"/>
      <c r="D88" s="283"/>
      <c r="E88" s="284"/>
      <c r="F88" s="288"/>
      <c r="G88" s="40"/>
      <c r="H88" s="40"/>
      <c r="I88" s="40"/>
      <c r="J88" s="40"/>
      <c r="K88" s="40"/>
      <c r="L88" s="40"/>
      <c r="M88" s="40"/>
      <c r="N88" s="40"/>
      <c r="O88" s="35"/>
    </row>
    <row r="89" spans="3:15" ht="15.75" thickBot="1" x14ac:dyDescent="0.3">
      <c r="C89" s="34"/>
      <c r="D89" s="293"/>
      <c r="E89" s="294"/>
      <c r="F89" s="295"/>
      <c r="G89" s="40"/>
      <c r="H89" s="40"/>
      <c r="I89" s="40"/>
      <c r="J89" s="40"/>
      <c r="K89" s="40"/>
      <c r="L89" s="40"/>
      <c r="M89" s="40"/>
      <c r="N89" s="40"/>
      <c r="O89" s="35"/>
    </row>
    <row r="90" spans="3:15" x14ac:dyDescent="0.25">
      <c r="C90" s="34"/>
      <c r="D90" s="281" t="str">
        <f>D55</f>
        <v xml:space="preserve">Route
suggests: </v>
      </c>
      <c r="E90" s="282"/>
      <c r="F90" s="287">
        <f>M100</f>
        <v>1568702.5387779591</v>
      </c>
      <c r="G90" s="40"/>
      <c r="H90" s="40"/>
      <c r="I90" s="40"/>
      <c r="J90" s="40"/>
      <c r="K90" s="40"/>
      <c r="L90" s="40"/>
      <c r="M90" s="40"/>
      <c r="N90" s="40"/>
      <c r="O90" s="35"/>
    </row>
    <row r="91" spans="3:15" x14ac:dyDescent="0.25">
      <c r="C91" s="34"/>
      <c r="D91" s="283"/>
      <c r="E91" s="284"/>
      <c r="F91" s="288"/>
      <c r="G91" s="40"/>
      <c r="H91" s="40"/>
      <c r="I91" s="40"/>
      <c r="J91" s="40"/>
      <c r="K91" s="40"/>
      <c r="L91" s="40"/>
      <c r="M91" s="40"/>
      <c r="N91" s="40"/>
      <c r="O91" s="35"/>
    </row>
    <row r="92" spans="3:15" x14ac:dyDescent="0.25">
      <c r="C92" s="34"/>
      <c r="D92" s="283"/>
      <c r="E92" s="284"/>
      <c r="F92" s="288"/>
      <c r="G92" s="40"/>
      <c r="H92" s="40"/>
      <c r="I92" s="40"/>
      <c r="J92" s="40"/>
      <c r="K92" s="40"/>
      <c r="L92" s="40"/>
      <c r="M92" s="40"/>
      <c r="N92" s="40"/>
      <c r="O92" s="35"/>
    </row>
    <row r="93" spans="3:15" x14ac:dyDescent="0.25">
      <c r="C93" s="34"/>
      <c r="D93" s="283"/>
      <c r="E93" s="284"/>
      <c r="F93" s="288"/>
      <c r="G93" s="40"/>
      <c r="H93" s="40"/>
      <c r="I93" s="40"/>
      <c r="J93" s="40"/>
      <c r="K93" s="40"/>
      <c r="L93" s="40"/>
      <c r="M93" s="40"/>
      <c r="N93" s="40"/>
      <c r="O93" s="35"/>
    </row>
    <row r="94" spans="3:15" ht="15.75" thickBot="1" x14ac:dyDescent="0.3">
      <c r="C94" s="34"/>
      <c r="D94" s="285"/>
      <c r="E94" s="286"/>
      <c r="F94" s="289"/>
      <c r="G94" s="40"/>
      <c r="H94" s="40"/>
      <c r="I94" s="40"/>
      <c r="J94" s="40"/>
      <c r="K94" s="40"/>
      <c r="L94" s="40"/>
      <c r="M94" s="40"/>
      <c r="N94" s="40"/>
      <c r="O94" s="35"/>
    </row>
    <row r="95" spans="3:15" ht="15.75" thickBot="1" x14ac:dyDescent="0.3">
      <c r="C95" s="34"/>
      <c r="D95" s="40"/>
      <c r="E95" s="40"/>
      <c r="F95" s="40"/>
      <c r="G95" s="40"/>
      <c r="H95" s="40"/>
      <c r="I95" s="40"/>
      <c r="J95" s="40"/>
      <c r="K95" s="40"/>
      <c r="L95" s="40"/>
      <c r="M95" s="40"/>
      <c r="N95" s="40"/>
      <c r="O95" s="35"/>
    </row>
    <row r="96" spans="3:15" ht="42.75" thickBot="1" x14ac:dyDescent="0.3">
      <c r="C96" s="34"/>
      <c r="D96" s="40"/>
      <c r="E96" s="40"/>
      <c r="F96" s="40"/>
      <c r="G96"/>
      <c r="H96" s="91" t="s">
        <v>84</v>
      </c>
      <c r="I96" s="44" t="s">
        <v>85</v>
      </c>
      <c r="J96" s="43" t="s">
        <v>9</v>
      </c>
      <c r="K96" s="44" t="s">
        <v>10</v>
      </c>
      <c r="L96" s="43" t="s">
        <v>11</v>
      </c>
      <c r="M96" s="45" t="s">
        <v>111</v>
      </c>
      <c r="N96" s="46" t="s">
        <v>112</v>
      </c>
      <c r="O96" s="35"/>
    </row>
    <row r="97" spans="3:17" ht="21.75" customHeight="1" x14ac:dyDescent="0.25">
      <c r="C97" s="34"/>
      <c r="D97" s="290" t="s">
        <v>92</v>
      </c>
      <c r="E97" s="291"/>
      <c r="F97" s="292"/>
      <c r="G97"/>
      <c r="H97" s="47">
        <f>SUMIFS('Water Input sheet'!D32:D86,'Water Input sheet'!$A$32:$A$86,$D$7,'Water Input sheet'!$T$32:$T$86,$D$81)</f>
        <v>312545.768125</v>
      </c>
      <c r="I97" s="47">
        <f>SUMIFS('Water Input sheet'!E32:E86,'Water Input sheet'!$A$32:$A$86,$D$7,'Water Input sheet'!$T$32:$T$86,$D$81)</f>
        <v>321984.64679999999</v>
      </c>
      <c r="J97" s="47">
        <f>SUMIFS('Water Input sheet'!F32:F86,'Water Input sheet'!$A$32:$A$86,$D$7,'Water Input sheet'!$T$32:$T$86,$D$81)</f>
        <v>331708.5834</v>
      </c>
      <c r="K97" s="47">
        <f>SUMIFS('Water Input sheet'!G32:G86,'Water Input sheet'!$A$32:$A$86,$D$7,'Water Input sheet'!$T$32:$T$86,$D$81)</f>
        <v>341726.1876</v>
      </c>
      <c r="L97" s="47">
        <f>SUMIFS('Water Input sheet'!H32:H86,'Water Input sheet'!$A$32:$A$86,$D$7,'Water Input sheet'!$T$32:$T$86,$D$81)</f>
        <v>352046.3272</v>
      </c>
      <c r="M97" s="275">
        <f>SUM(H97:L97)</f>
        <v>1660011.5131249998</v>
      </c>
      <c r="N97" s="266">
        <f>IFERROR(-(L97-H97)/H97,"N/A")</f>
        <v>-0.12638327919769526</v>
      </c>
      <c r="O97" s="35"/>
      <c r="Q97" s="41"/>
    </row>
    <row r="98" spans="3:17" ht="21.75" hidden="1" customHeight="1" x14ac:dyDescent="0.3">
      <c r="C98" s="34"/>
      <c r="D98" s="269" t="s">
        <v>98</v>
      </c>
      <c r="E98" s="270"/>
      <c r="F98" s="271"/>
      <c r="G98"/>
      <c r="H98" s="85" t="str">
        <f>IFERROR(-(H97-$G$97)/$G$97,"N/A")</f>
        <v>N/A</v>
      </c>
      <c r="I98" s="85" t="str">
        <f>IFERROR(-(I97-$G$97)/$G$97,"N/A")</f>
        <v>N/A</v>
      </c>
      <c r="J98" s="85" t="str">
        <f>IFERROR(-(J97-$G$97)/$G$97,"N/A")</f>
        <v>N/A</v>
      </c>
      <c r="K98" s="85" t="str">
        <f>IFERROR(-(K97-$G$97)/$G$97,"N/A")</f>
        <v>N/A</v>
      </c>
      <c r="L98" s="85" t="str">
        <f>IFERROR(-(L97-$G$97)/$G$97,"N/A")</f>
        <v>N/A</v>
      </c>
      <c r="M98" s="276"/>
      <c r="N98" s="267"/>
      <c r="O98" s="35"/>
    </row>
    <row r="99" spans="3:17" ht="21.75" customHeight="1" thickBot="1" x14ac:dyDescent="0.35">
      <c r="C99" s="34"/>
      <c r="D99" s="272" t="s">
        <v>82</v>
      </c>
      <c r="E99" s="273"/>
      <c r="F99" s="274"/>
      <c r="G99"/>
      <c r="H99" s="49"/>
      <c r="I99" s="49">
        <f>IFERROR(-(I97-H97)/H97,"N/A")</f>
        <v>-3.0199988730050528E-2</v>
      </c>
      <c r="J99" s="49">
        <f>IFERROR(-(J97-I97)/I97,"N/A")</f>
        <v>-3.0200000828114068E-2</v>
      </c>
      <c r="K99" s="49">
        <f>IFERROR(-(K97-J97)/J97,"N/A")</f>
        <v>-3.020001501715738E-2</v>
      </c>
      <c r="L99" s="49">
        <f>IFERROR(-(L97-K97)/K97,"N/A")</f>
        <v>-3.0200025559878968E-2</v>
      </c>
      <c r="M99" s="277"/>
      <c r="N99" s="268"/>
      <c r="O99" s="35"/>
    </row>
    <row r="100" spans="3:17" ht="21.75" customHeight="1" x14ac:dyDescent="0.3">
      <c r="C100" s="34"/>
      <c r="D100" s="260" t="s">
        <v>93</v>
      </c>
      <c r="E100" s="261"/>
      <c r="F100" s="262"/>
      <c r="G100"/>
      <c r="H100" s="47">
        <f>H97</f>
        <v>312545.768125</v>
      </c>
      <c r="I100" s="47">
        <f>I97</f>
        <v>321984.64679999999</v>
      </c>
      <c r="J100" s="47">
        <f>SUMIFS('Water Input sheet'!Q32:Q86,'Water Input sheet'!$A$32:$A$86,$D$7,'Water Input sheet'!$T$32:$T$86,$D$81)</f>
        <v>318764.80033200001</v>
      </c>
      <c r="K100" s="47">
        <f>SUMIFS('Water Input sheet'!R32:R86,'Water Input sheet'!$A$32:$A$86,$D$7,'Water Input sheet'!$T$32:$T$86,$D$81)</f>
        <v>312389.50432536</v>
      </c>
      <c r="L100" s="47">
        <f>SUMIFS('Water Input sheet'!S32:S86,'Water Input sheet'!$A$32:$A$86,$D$7,'Water Input sheet'!$T$32:$T$86,$D$81)</f>
        <v>303017.81919559918</v>
      </c>
      <c r="M100" s="275">
        <f>SUM(H100:L100)</f>
        <v>1568702.5387779591</v>
      </c>
      <c r="N100" s="266">
        <f>IFERROR(-(L100-H100)/H100,"N/A")</f>
        <v>3.0484971806081861E-2</v>
      </c>
      <c r="O100" s="35"/>
      <c r="Q100" s="41"/>
    </row>
    <row r="101" spans="3:17" ht="21.75" hidden="1" customHeight="1" x14ac:dyDescent="0.3">
      <c r="C101" s="34"/>
      <c r="D101" s="269" t="s">
        <v>98</v>
      </c>
      <c r="E101" s="270"/>
      <c r="F101" s="271"/>
      <c r="G101"/>
      <c r="H101" s="85" t="str">
        <f>IFERROR(-(H100-$G$100)/$G$100,"N/A")</f>
        <v>N/A</v>
      </c>
      <c r="I101" s="85" t="str">
        <f>IFERROR(-(I100-$G$100)/$G$100,"N/A")</f>
        <v>N/A</v>
      </c>
      <c r="J101" s="85" t="str">
        <f>IFERROR(-(J100-$G$100)/$G$100,"N/A")</f>
        <v>N/A</v>
      </c>
      <c r="K101" s="85" t="str">
        <f>IFERROR(-(K100-$G$100)/$G$100,"N/A")</f>
        <v>N/A</v>
      </c>
      <c r="L101" s="85" t="str">
        <f>IFERROR(-(L100-$G$100)/$G$100,"N/A")</f>
        <v>N/A</v>
      </c>
      <c r="M101" s="276"/>
      <c r="N101" s="267"/>
      <c r="O101" s="35"/>
    </row>
    <row r="102" spans="3:17" ht="21.75" customHeight="1" thickBot="1" x14ac:dyDescent="0.35">
      <c r="C102" s="34"/>
      <c r="D102" s="278" t="s">
        <v>99</v>
      </c>
      <c r="E102" s="279"/>
      <c r="F102" s="280"/>
      <c r="G102"/>
      <c r="H102" s="49"/>
      <c r="I102" s="49">
        <f>IFERROR(-(I100-H100)/H100,"N/A")</f>
        <v>-3.0199988730050528E-2</v>
      </c>
      <c r="J102" s="49">
        <f>IFERROR(-(J100-I100)/I100,"N/A")</f>
        <v>9.9999999999999204E-3</v>
      </c>
      <c r="K102" s="49">
        <f>IFERROR(-(K100-J100)/J100,"N/A")</f>
        <v>2.0000000000000035E-2</v>
      </c>
      <c r="L102" s="49">
        <f>IFERROR(-(L100-K100)/K100,"N/A")</f>
        <v>3.0000000000000072E-2</v>
      </c>
      <c r="M102" s="277"/>
      <c r="N102" s="268"/>
      <c r="O102" s="35"/>
    </row>
    <row r="103" spans="3:17" ht="21.75" hidden="1" customHeight="1" x14ac:dyDescent="0.3">
      <c r="C103" s="34"/>
      <c r="D103" s="260" t="s">
        <v>100</v>
      </c>
      <c r="E103" s="261"/>
      <c r="F103" s="262"/>
      <c r="G103" s="51"/>
      <c r="H103" s="86">
        <v>4.4199999999999996E-2</v>
      </c>
      <c r="I103" s="86">
        <v>5.6399999999999999E-2</v>
      </c>
      <c r="J103" s="86">
        <v>7.5499999999999998E-2</v>
      </c>
      <c r="K103" s="86">
        <v>9.4600000000000004E-2</v>
      </c>
      <c r="L103" s="86">
        <v>0.1119</v>
      </c>
      <c r="M103" s="263">
        <f>L103</f>
        <v>0.1119</v>
      </c>
      <c r="N103" s="266" t="str">
        <f>IFERROR(-(#REF!-M103),"N/A")</f>
        <v>N/A</v>
      </c>
      <c r="O103" s="35"/>
    </row>
    <row r="104" spans="3:17" ht="21.75" hidden="1" customHeight="1" x14ac:dyDescent="0.3">
      <c r="C104" s="34"/>
      <c r="D104" s="269" t="s">
        <v>82</v>
      </c>
      <c r="E104" s="270"/>
      <c r="F104" s="271"/>
      <c r="G104" s="53"/>
      <c r="H104" s="54" t="str">
        <f>IFERROR(-(H105-G105)/G105,"N/A")</f>
        <v>N/A</v>
      </c>
      <c r="I104" s="54" t="str">
        <f>IFERROR(-(I105-H105)/H105,"N/A")</f>
        <v>N/A</v>
      </c>
      <c r="J104" s="54" t="str">
        <f>IFERROR(-(J105-I105)/I105,"N/A")</f>
        <v>N/A</v>
      </c>
      <c r="K104" s="54" t="str">
        <f>IFERROR(-(K105-J105)/J105,"N/A")</f>
        <v>N/A</v>
      </c>
      <c r="L104" s="54" t="str">
        <f>IFERROR(-(L105-K105)/K105,"N/A")</f>
        <v>N/A</v>
      </c>
      <c r="M104" s="264"/>
      <c r="N104" s="267"/>
      <c r="O104" s="35"/>
    </row>
    <row r="105" spans="3:17" ht="21.75" hidden="1" customHeight="1" thickBot="1" x14ac:dyDescent="0.35">
      <c r="C105" s="34"/>
      <c r="D105" s="272" t="s">
        <v>108</v>
      </c>
      <c r="E105" s="273"/>
      <c r="F105" s="274"/>
      <c r="G105" s="56">
        <f>G100</f>
        <v>0</v>
      </c>
      <c r="H105" s="56">
        <f>$G$105*(1-H103)</f>
        <v>0</v>
      </c>
      <c r="I105" s="56">
        <f t="shared" ref="I105:L105" si="0">$G$105*(1-I103)</f>
        <v>0</v>
      </c>
      <c r="J105" s="56">
        <f t="shared" si="0"/>
        <v>0</v>
      </c>
      <c r="K105" s="56">
        <f t="shared" si="0"/>
        <v>0</v>
      </c>
      <c r="L105" s="56">
        <f t="shared" si="0"/>
        <v>0</v>
      </c>
      <c r="M105" s="265"/>
      <c r="N105" s="268"/>
      <c r="O105" s="35"/>
    </row>
    <row r="106" spans="3:17" ht="15.75" x14ac:dyDescent="0.25">
      <c r="C106" s="34"/>
      <c r="D106" s="78"/>
      <c r="E106" s="40"/>
      <c r="F106" s="40"/>
      <c r="G106" s="40"/>
      <c r="H106" s="40"/>
      <c r="I106" s="40"/>
      <c r="J106" s="40"/>
      <c r="K106" s="40"/>
      <c r="L106" s="40"/>
      <c r="M106" s="40"/>
      <c r="N106" s="40"/>
      <c r="O106" s="35"/>
    </row>
    <row r="107" spans="3:17" ht="15.75" thickBot="1" x14ac:dyDescent="0.3">
      <c r="C107" s="57"/>
      <c r="D107" s="87"/>
      <c r="E107" s="80"/>
      <c r="F107" s="80"/>
      <c r="G107" s="80"/>
      <c r="H107" s="80"/>
      <c r="I107" s="80"/>
      <c r="J107" s="80"/>
      <c r="K107" s="80"/>
      <c r="L107" s="80"/>
      <c r="M107" s="80"/>
      <c r="N107" s="80"/>
      <c r="O107" s="62"/>
    </row>
  </sheetData>
  <sheetProtection password="B1AF" sheet="1" objects="1" scenarios="1" formatColumns="0" formatRows="0" autoFilter="0"/>
  <mergeCells count="73">
    <mergeCell ref="D1:N1"/>
    <mergeCell ref="D3:N3"/>
    <mergeCell ref="D5:F6"/>
    <mergeCell ref="K5:L5"/>
    <mergeCell ref="D7:F8"/>
    <mergeCell ref="D10:F11"/>
    <mergeCell ref="D12:E16"/>
    <mergeCell ref="F12:F16"/>
    <mergeCell ref="D17:E21"/>
    <mergeCell ref="F17:F21"/>
    <mergeCell ref="D25:F25"/>
    <mergeCell ref="M25:M27"/>
    <mergeCell ref="N25:N27"/>
    <mergeCell ref="D26:F26"/>
    <mergeCell ref="D27:F27"/>
    <mergeCell ref="D28:F28"/>
    <mergeCell ref="M28:M30"/>
    <mergeCell ref="N28:N30"/>
    <mergeCell ref="D29:F29"/>
    <mergeCell ref="D30:F30"/>
    <mergeCell ref="D50:E54"/>
    <mergeCell ref="F50:F54"/>
    <mergeCell ref="D31:F31"/>
    <mergeCell ref="M31:M33"/>
    <mergeCell ref="N31:N33"/>
    <mergeCell ref="D32:F32"/>
    <mergeCell ref="D33:F33"/>
    <mergeCell ref="D38:N39"/>
    <mergeCell ref="E41:F41"/>
    <mergeCell ref="D44:F44"/>
    <mergeCell ref="D45:F46"/>
    <mergeCell ref="D48:F49"/>
    <mergeCell ref="D55:E59"/>
    <mergeCell ref="F55:F59"/>
    <mergeCell ref="D62:F62"/>
    <mergeCell ref="M62:M64"/>
    <mergeCell ref="N62:N64"/>
    <mergeCell ref="D63:F63"/>
    <mergeCell ref="D64:F64"/>
    <mergeCell ref="D65:F65"/>
    <mergeCell ref="M65:M67"/>
    <mergeCell ref="N65:N67"/>
    <mergeCell ref="D66:F66"/>
    <mergeCell ref="D67:F67"/>
    <mergeCell ref="D85:E89"/>
    <mergeCell ref="F85:F89"/>
    <mergeCell ref="D68:F68"/>
    <mergeCell ref="M68:M70"/>
    <mergeCell ref="N68:N70"/>
    <mergeCell ref="D69:F69"/>
    <mergeCell ref="D70:F70"/>
    <mergeCell ref="D75:N76"/>
    <mergeCell ref="E78:F78"/>
    <mergeCell ref="D80:F80"/>
    <mergeCell ref="D81:F81"/>
    <mergeCell ref="D83:F84"/>
    <mergeCell ref="D90:E94"/>
    <mergeCell ref="F90:F94"/>
    <mergeCell ref="D97:F97"/>
    <mergeCell ref="M97:M99"/>
    <mergeCell ref="N97:N99"/>
    <mergeCell ref="D98:F98"/>
    <mergeCell ref="D99:F99"/>
    <mergeCell ref="D100:F100"/>
    <mergeCell ref="M100:M102"/>
    <mergeCell ref="N100:N102"/>
    <mergeCell ref="D101:F101"/>
    <mergeCell ref="D102:F102"/>
    <mergeCell ref="D103:F103"/>
    <mergeCell ref="M103:M105"/>
    <mergeCell ref="N103:N105"/>
    <mergeCell ref="D104:F104"/>
    <mergeCell ref="D105:F105"/>
  </mergeCells>
  <conditionalFormatting sqref="F90:F94">
    <cfRule type="expression" dxfId="28" priority="20">
      <formula>$F$90&gt;$F$85</formula>
    </cfRule>
  </conditionalFormatting>
  <conditionalFormatting sqref="H63:L63 H66:L66 H98:L98 H101:L101 H68:L69 I67:L67 I64:L64 H103:L104 I102:L102 I99:L99">
    <cfRule type="cellIs" dxfId="27" priority="17" operator="equal">
      <formula>0</formula>
    </cfRule>
    <cfRule type="cellIs" dxfId="26" priority="18" operator="greaterThan">
      <formula>0</formula>
    </cfRule>
    <cfRule type="cellIs" dxfId="25" priority="19" operator="lessThan">
      <formula>0</formula>
    </cfRule>
  </conditionalFormatting>
  <conditionalFormatting sqref="H26:L26 H29:L29 H31:L32 I30:L30 I27:L27">
    <cfRule type="cellIs" dxfId="24" priority="14" operator="equal">
      <formula>0</formula>
    </cfRule>
    <cfRule type="cellIs" dxfId="23" priority="15" operator="greaterThan">
      <formula>0</formula>
    </cfRule>
    <cfRule type="cellIs" dxfId="22" priority="16" operator="lessThan">
      <formula>0</formula>
    </cfRule>
  </conditionalFormatting>
  <conditionalFormatting sqref="N25:N33">
    <cfRule type="cellIs" dxfId="21" priority="13" operator="lessThan">
      <formula>0</formula>
    </cfRule>
  </conditionalFormatting>
  <conditionalFormatting sqref="M25:M33">
    <cfRule type="cellIs" dxfId="20" priority="12" operator="lessThan">
      <formula>0</formula>
    </cfRule>
  </conditionalFormatting>
  <conditionalFormatting sqref="M68:M70">
    <cfRule type="cellIs" dxfId="19" priority="11" operator="lessThan">
      <formula>0</formula>
    </cfRule>
  </conditionalFormatting>
  <conditionalFormatting sqref="M103:M105">
    <cfRule type="cellIs" dxfId="18" priority="10" operator="lessThan">
      <formula>0</formula>
    </cfRule>
  </conditionalFormatting>
  <conditionalFormatting sqref="H98:L98 H101:L101 H63:L63 H66:L66 H26:L26 H29:L29 H31:L32 I30:L30 I27:L27 H68:L69 I67:L67 I64:L64 H103:L104 I102:L102 I99:L99">
    <cfRule type="cellIs" dxfId="17" priority="9" operator="equal">
      <formula>"N/A"</formula>
    </cfRule>
  </conditionalFormatting>
  <conditionalFormatting sqref="N68:N70">
    <cfRule type="cellIs" dxfId="16" priority="8" operator="lessThan">
      <formula>0</formula>
    </cfRule>
  </conditionalFormatting>
  <conditionalFormatting sqref="N103:N105">
    <cfRule type="cellIs" dxfId="15" priority="7" operator="lessThan">
      <formula>0</formula>
    </cfRule>
  </conditionalFormatting>
  <conditionalFormatting sqref="F17:F21">
    <cfRule type="expression" dxfId="14" priority="6">
      <formula>$F$17&gt;$F$12</formula>
    </cfRule>
  </conditionalFormatting>
  <conditionalFormatting sqref="N62:N67">
    <cfRule type="cellIs" dxfId="13" priority="5" operator="lessThan">
      <formula>0</formula>
    </cfRule>
  </conditionalFormatting>
  <conditionalFormatting sqref="M62:M67">
    <cfRule type="cellIs" dxfId="12" priority="4" operator="lessThan">
      <formula>0</formula>
    </cfRule>
  </conditionalFormatting>
  <conditionalFormatting sqref="M97:M102">
    <cfRule type="cellIs" dxfId="11" priority="3" operator="lessThan">
      <formula>0</formula>
    </cfRule>
  </conditionalFormatting>
  <conditionalFormatting sqref="F55:F59">
    <cfRule type="expression" dxfId="10" priority="2">
      <formula>$F$55&gt;$F$50</formula>
    </cfRule>
  </conditionalFormatting>
  <conditionalFormatting sqref="N97:N102">
    <cfRule type="cellIs" dxfId="9" priority="1" operator="lessThan">
      <formula>0</formula>
    </cfRule>
  </conditionalFormatting>
  <pageMargins left="0.70866141732283472" right="0.70866141732283472" top="0.74803149606299213" bottom="0.74803149606299213" header="0.31496062992125984" footer="0.31496062992125984"/>
  <pageSetup paperSize="8" scale="58" orientation="portrait" r:id="rId1"/>
  <drawing r:id="rId2"/>
  <legacyDrawing r:id="rId3"/>
  <controls>
    <mc:AlternateContent xmlns:mc="http://schemas.openxmlformats.org/markup-compatibility/2006">
      <mc:Choice Requires="x14">
        <control shapeId="3073" r:id="rId4" name="ComboBox21">
          <controlPr defaultSize="0" autoLine="0" linkedCell="D7" listFillRange="S1:S8" r:id="rId5">
            <anchor moveWithCells="1">
              <from>
                <xdr:col>3</xdr:col>
                <xdr:colOff>0</xdr:colOff>
                <xdr:row>5</xdr:row>
                <xdr:rowOff>200025</xdr:rowOff>
              </from>
              <to>
                <xdr:col>6</xdr:col>
                <xdr:colOff>9525</xdr:colOff>
                <xdr:row>7</xdr:row>
                <xdr:rowOff>180975</xdr:rowOff>
              </to>
            </anchor>
          </controlPr>
        </control>
      </mc:Choice>
      <mc:Fallback>
        <control shapeId="3073" r:id="rId4" name="ComboBox2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14:formula1>
            <xm:f>[2]Driver!#REF!</xm:f>
          </x14:formula1>
          <xm:sqref>L79:M79</xm:sqref>
        </x14:dataValidation>
        <x14:dataValidation type="list" allowBlank="1" showInputMessage="1" showErrorMessage="1">
          <x14:formula1>
            <xm:f>OFFSET(INDIRECT("Driver!"&amp;ADDRESS(MATCH($D$7,Driver!$A$2:$A$55,0)+1,1)),0,1,VLOOKUP($D$7,Driver!$A$2:$C$55,3,0),1)</xm:f>
          </x14:formula1>
          <xm:sqref>D45:F46</xm:sqref>
        </x14:dataValidation>
        <x14:dataValidation type="list" allowBlank="1" showInputMessage="1" showErrorMessage="1">
          <x14:formula1>
            <xm:f>Driver!$F$11:$F$12</xm:f>
          </x14:formula1>
          <xm:sqref>D81:F81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V86"/>
  <sheetViews>
    <sheetView showGridLines="0" zoomScale="55" zoomScaleNormal="55" workbookViewId="0">
      <selection activeCell="G41" sqref="G41"/>
    </sheetView>
  </sheetViews>
  <sheetFormatPr defaultRowHeight="15" x14ac:dyDescent="0.25"/>
  <cols>
    <col min="1" max="1" width="14.5703125" bestFit="1" customWidth="1"/>
    <col min="2" max="2" width="36.85546875" bestFit="1" customWidth="1"/>
    <col min="3" max="8" width="19.28515625" bestFit="1" customWidth="1"/>
    <col min="9" max="9" width="39.85546875" customWidth="1"/>
    <col min="10" max="16" width="18.140625" customWidth="1"/>
    <col min="17" max="19" width="13.85546875" bestFit="1" customWidth="1"/>
    <col min="20" max="20" width="24.85546875" bestFit="1" customWidth="1"/>
    <col min="22" max="22" width="28.28515625" customWidth="1"/>
  </cols>
  <sheetData>
    <row r="1" spans="1:22" s="1" customFormat="1" ht="55.5" customHeight="1" thickBot="1" x14ac:dyDescent="0.3">
      <c r="A1" s="341" t="s">
        <v>267</v>
      </c>
      <c r="B1" s="342"/>
      <c r="C1" s="342"/>
      <c r="D1" s="342"/>
      <c r="E1" s="342"/>
      <c r="F1" s="342"/>
      <c r="G1" s="342"/>
      <c r="H1" s="342"/>
      <c r="I1" s="342"/>
      <c r="J1" s="342"/>
      <c r="K1" s="342"/>
      <c r="L1" s="342"/>
      <c r="M1" s="342"/>
      <c r="N1" s="342"/>
      <c r="O1" s="342"/>
      <c r="P1" s="342"/>
      <c r="Q1" s="342"/>
      <c r="R1" s="342"/>
      <c r="S1" s="343"/>
      <c r="T1" s="2"/>
      <c r="U1" s="2"/>
      <c r="V1" s="2"/>
    </row>
    <row r="2" spans="1:22" s="1" customFormat="1" x14ac:dyDescent="0.25"/>
    <row r="3" spans="1:22" s="1" customFormat="1" ht="26.25" x14ac:dyDescent="0.25">
      <c r="B3" s="219" t="s">
        <v>110</v>
      </c>
      <c r="C3" s="220">
        <v>0.01</v>
      </c>
      <c r="J3"/>
      <c r="K3" s="356" t="s">
        <v>83</v>
      </c>
      <c r="L3" s="357"/>
      <c r="M3" s="357"/>
      <c r="N3" s="357"/>
      <c r="O3" s="357"/>
      <c r="P3" s="357"/>
    </row>
    <row r="4" spans="1:22" s="1" customFormat="1" ht="27" thickBot="1" x14ac:dyDescent="0.3">
      <c r="J4"/>
      <c r="K4" s="99" t="s">
        <v>84</v>
      </c>
      <c r="L4" s="99" t="s">
        <v>85</v>
      </c>
      <c r="M4" s="99" t="s">
        <v>9</v>
      </c>
      <c r="N4" s="99" t="s">
        <v>10</v>
      </c>
      <c r="O4" s="100" t="s">
        <v>11</v>
      </c>
      <c r="P4" s="101" t="s">
        <v>88</v>
      </c>
    </row>
    <row r="5" spans="1:22" s="1" customFormat="1" ht="23.25" x14ac:dyDescent="0.25">
      <c r="I5" s="350" t="s">
        <v>93</v>
      </c>
      <c r="J5" s="351"/>
      <c r="K5" s="102">
        <f t="shared" ref="K5:O5" si="0">SUBTOTAL(9,O33:O86)</f>
        <v>3900713.8151249993</v>
      </c>
      <c r="L5" s="102">
        <f t="shared" si="0"/>
        <v>4018515.3708999995</v>
      </c>
      <c r="M5" s="102">
        <f t="shared" si="0"/>
        <v>3978330.217191</v>
      </c>
      <c r="N5" s="102">
        <f t="shared" si="0"/>
        <v>3898763.6128471806</v>
      </c>
      <c r="O5" s="103">
        <f t="shared" si="0"/>
        <v>3781800.7044617641</v>
      </c>
      <c r="P5" s="104">
        <f>SUM(K5:O5)</f>
        <v>19578123.720524944</v>
      </c>
    </row>
    <row r="6" spans="1:22" s="1" customFormat="1" ht="24" thickBot="1" x14ac:dyDescent="0.3">
      <c r="C6" s="88"/>
      <c r="I6" s="352" t="s">
        <v>82</v>
      </c>
      <c r="J6" s="353"/>
      <c r="K6" s="105"/>
      <c r="L6" s="236">
        <f>IFERROR(-(L5-K5)/K5,"N/A")</f>
        <v>-3.0199999630381821E-2</v>
      </c>
      <c r="M6" s="236">
        <f t="shared" ref="M6:O6" si="1">IFERROR(-(M5-L5)/L5,"N/A")</f>
        <v>9.9999999999998788E-3</v>
      </c>
      <c r="N6" s="236">
        <f t="shared" si="1"/>
        <v>1.9999999999999858E-2</v>
      </c>
      <c r="O6" s="236">
        <f t="shared" si="1"/>
        <v>3.0000000000000276E-2</v>
      </c>
      <c r="P6" s="106"/>
    </row>
    <row r="7" spans="1:22" s="1" customFormat="1" ht="19.5" hidden="1" thickBot="1" x14ac:dyDescent="0.3">
      <c r="I7" s="354"/>
      <c r="J7" s="355"/>
      <c r="K7" s="30"/>
      <c r="L7" s="30"/>
      <c r="M7" s="30"/>
      <c r="N7" s="30"/>
      <c r="O7" s="31"/>
    </row>
    <row r="8" spans="1:22" s="1" customFormat="1" ht="18.75" hidden="1" x14ac:dyDescent="0.25">
      <c r="B8" s="29"/>
      <c r="C8" s="29"/>
      <c r="I8" s="9"/>
      <c r="J8" s="10"/>
      <c r="K8" s="10"/>
      <c r="L8" s="10"/>
      <c r="M8" s="10"/>
      <c r="N8" s="10"/>
      <c r="O8" s="11"/>
    </row>
    <row r="9" spans="1:22" s="1" customFormat="1" ht="18.75" hidden="1" x14ac:dyDescent="0.25">
      <c r="B9" s="29"/>
      <c r="C9" s="29"/>
      <c r="I9" s="4"/>
      <c r="J9" s="5"/>
      <c r="K9" s="5"/>
      <c r="L9" s="5"/>
      <c r="M9" s="5"/>
      <c r="N9" s="5"/>
      <c r="O9" s="6"/>
    </row>
    <row r="10" spans="1:22" s="1" customFormat="1" ht="19.5" hidden="1" thickBot="1" x14ac:dyDescent="0.3">
      <c r="B10" s="29"/>
      <c r="C10" s="29"/>
      <c r="I10" s="3"/>
      <c r="J10" s="7"/>
      <c r="K10" s="7"/>
      <c r="L10" s="7"/>
      <c r="M10" s="7"/>
      <c r="N10" s="7"/>
      <c r="O10" s="8"/>
    </row>
    <row r="11" spans="1:22" s="1" customFormat="1" hidden="1" x14ac:dyDescent="0.25"/>
    <row r="12" spans="1:22" s="1" customFormat="1" x14ac:dyDescent="0.25"/>
    <row r="13" spans="1:22" s="1" customFormat="1" x14ac:dyDescent="0.25"/>
    <row r="14" spans="1:22" s="1" customFormat="1" x14ac:dyDescent="0.25"/>
    <row r="15" spans="1:22" s="29" customFormat="1" x14ac:dyDescent="0.25"/>
    <row r="16" spans="1:22" s="29" customFormat="1" x14ac:dyDescent="0.25"/>
    <row r="17" spans="1:22" s="29" customFormat="1" x14ac:dyDescent="0.25"/>
    <row r="18" spans="1:22" s="29" customFormat="1" x14ac:dyDescent="0.25"/>
    <row r="19" spans="1:22" s="29" customFormat="1" x14ac:dyDescent="0.25"/>
    <row r="20" spans="1:22" s="1" customFormat="1" x14ac:dyDescent="0.25"/>
    <row r="21" spans="1:22" s="1" customFormat="1" x14ac:dyDescent="0.25"/>
    <row r="22" spans="1:22" s="1" customFormat="1" x14ac:dyDescent="0.25"/>
    <row r="23" spans="1:22" s="1" customFormat="1" x14ac:dyDescent="0.25"/>
    <row r="24" spans="1:22" s="1" customFormat="1" x14ac:dyDescent="0.25"/>
    <row r="25" spans="1:22" s="1" customFormat="1" x14ac:dyDescent="0.25"/>
    <row r="26" spans="1:22" s="1" customFormat="1" ht="15" customHeight="1" x14ac:dyDescent="0.25">
      <c r="V26"/>
    </row>
    <row r="27" spans="1:22" s="1" customFormat="1" ht="15" customHeight="1" x14ac:dyDescent="0.25">
      <c r="V27"/>
    </row>
    <row r="28" spans="1:22" s="1" customFormat="1" ht="15" customHeight="1" x14ac:dyDescent="0.25">
      <c r="V28"/>
    </row>
    <row r="29" spans="1:22" s="1" customFormat="1" ht="15" customHeight="1" x14ac:dyDescent="0.25">
      <c r="V29"/>
    </row>
    <row r="30" spans="1:22" s="1" customFormat="1" ht="15.75" thickBot="1" x14ac:dyDescent="0.3">
      <c r="V30" s="92"/>
    </row>
    <row r="31" spans="1:22" ht="55.5" customHeight="1" thickBot="1" x14ac:dyDescent="0.3">
      <c r="A31" s="1"/>
      <c r="B31" s="1"/>
      <c r="C31" s="344" t="s">
        <v>114</v>
      </c>
      <c r="D31" s="345"/>
      <c r="E31" s="345"/>
      <c r="F31" s="345"/>
      <c r="G31" s="345"/>
      <c r="H31" s="346"/>
      <c r="I31" s="1"/>
      <c r="J31" s="347" t="s">
        <v>90</v>
      </c>
      <c r="K31" s="348"/>
      <c r="L31" s="349"/>
      <c r="M31" s="221" t="s">
        <v>91</v>
      </c>
      <c r="N31" s="345" t="s">
        <v>93</v>
      </c>
      <c r="O31" s="345"/>
      <c r="P31" s="345"/>
      <c r="Q31" s="345"/>
      <c r="R31" s="345"/>
      <c r="S31" s="346"/>
      <c r="V31" s="94" t="s">
        <v>268</v>
      </c>
    </row>
    <row r="32" spans="1:22" s="22" customFormat="1" ht="42" x14ac:dyDescent="0.35">
      <c r="A32" s="234" t="s">
        <v>0</v>
      </c>
      <c r="B32" s="234" t="s">
        <v>1</v>
      </c>
      <c r="C32" s="28" t="s">
        <v>2</v>
      </c>
      <c r="D32" s="28" t="s">
        <v>3</v>
      </c>
      <c r="E32" s="28" t="s">
        <v>4</v>
      </c>
      <c r="F32" s="28" t="s">
        <v>5</v>
      </c>
      <c r="G32" s="28" t="s">
        <v>6</v>
      </c>
      <c r="H32" s="28" t="s">
        <v>7</v>
      </c>
      <c r="I32" s="28" t="s">
        <v>8</v>
      </c>
      <c r="J32" s="27" t="s">
        <v>9</v>
      </c>
      <c r="K32" s="26" t="s">
        <v>10</v>
      </c>
      <c r="L32" s="25" t="s">
        <v>11</v>
      </c>
      <c r="M32" s="24" t="s">
        <v>12</v>
      </c>
      <c r="N32" s="28" t="s">
        <v>13</v>
      </c>
      <c r="O32" s="28" t="s">
        <v>14</v>
      </c>
      <c r="P32" s="28" t="s">
        <v>15</v>
      </c>
      <c r="Q32" s="28" t="s">
        <v>16</v>
      </c>
      <c r="R32" s="28" t="s">
        <v>17</v>
      </c>
      <c r="S32" s="23" t="s">
        <v>18</v>
      </c>
      <c r="T32" s="23" t="s">
        <v>109</v>
      </c>
      <c r="V32" s="93" t="s">
        <v>113</v>
      </c>
    </row>
    <row r="33" spans="1:22" ht="18.75" x14ac:dyDescent="0.25">
      <c r="A33" s="222" t="s">
        <v>19</v>
      </c>
      <c r="B33" s="222" t="s">
        <v>20</v>
      </c>
      <c r="C33" s="223"/>
      <c r="D33" s="95">
        <v>23674.75</v>
      </c>
      <c r="E33" s="95">
        <f t="shared" ref="E33:H52" si="2">(ROUND(D33*(1+0.02),2))*(1+$C$3)</f>
        <v>24389.732500000002</v>
      </c>
      <c r="F33" s="95">
        <f t="shared" si="2"/>
        <v>25126.3053</v>
      </c>
      <c r="G33" s="95">
        <f t="shared" si="2"/>
        <v>25885.118300000002</v>
      </c>
      <c r="H33" s="95">
        <f t="shared" si="2"/>
        <v>26666.8482</v>
      </c>
      <c r="I33" s="224" t="s">
        <v>21</v>
      </c>
      <c r="J33" s="225">
        <v>0.01</v>
      </c>
      <c r="K33" s="225">
        <v>0.02</v>
      </c>
      <c r="L33" s="225">
        <v>0.03</v>
      </c>
      <c r="M33" s="226">
        <f>IF(B33="","",-IFERROR((P33-O33)/O33,0))</f>
        <v>-3.0200213307426768E-2</v>
      </c>
      <c r="N33" s="222"/>
      <c r="O33" s="227">
        <f>D33</f>
        <v>23674.75</v>
      </c>
      <c r="P33" s="227">
        <f>E33</f>
        <v>24389.732500000002</v>
      </c>
      <c r="Q33" s="227">
        <f>P33*(1-J33)</f>
        <v>24145.835175</v>
      </c>
      <c r="R33" s="227">
        <f t="shared" ref="R33:S33" si="3">Q33*(1-K33)</f>
        <v>23662.918471500001</v>
      </c>
      <c r="S33" s="227">
        <f t="shared" si="3"/>
        <v>22953.030917355001</v>
      </c>
      <c r="T33" s="227" t="s">
        <v>115</v>
      </c>
      <c r="V33" s="235" t="str">
        <f>IF(AND(SUM(J33:L33)&gt;0,I33="No"),"Review",IF(AND(SUM(J33:L33)=0,I33="Yes"),"Review",IF(OR(J33&lt;0,K33&lt;0,L33&lt;0),"Review","OK")))</f>
        <v>OK</v>
      </c>
    </row>
    <row r="34" spans="1:22" ht="18.75" x14ac:dyDescent="0.25">
      <c r="A34" s="228" t="s">
        <v>19</v>
      </c>
      <c r="B34" s="228" t="s">
        <v>22</v>
      </c>
      <c r="C34" s="229"/>
      <c r="D34" s="96">
        <v>21067.940000000002</v>
      </c>
      <c r="E34" s="96">
        <f t="shared" si="2"/>
        <v>21704.192999999999</v>
      </c>
      <c r="F34" s="96">
        <f t="shared" si="2"/>
        <v>22359.662799999998</v>
      </c>
      <c r="G34" s="96">
        <f t="shared" si="2"/>
        <v>23034.928599999999</v>
      </c>
      <c r="H34" s="96">
        <f t="shared" si="2"/>
        <v>23730.586300000003</v>
      </c>
      <c r="I34" s="230" t="s">
        <v>21</v>
      </c>
      <c r="J34" s="231">
        <v>0.01</v>
      </c>
      <c r="K34" s="231">
        <v>0.02</v>
      </c>
      <c r="L34" s="231">
        <v>0.03</v>
      </c>
      <c r="M34" s="232">
        <f t="shared" ref="M34:M86" si="4">IF(B34="","",-IFERROR((P34-O34)/O34,0))</f>
        <v>-3.0200057528168244E-2</v>
      </c>
      <c r="N34" s="228"/>
      <c r="O34" s="233">
        <f t="shared" ref="O34:O86" si="5">D34</f>
        <v>21067.940000000002</v>
      </c>
      <c r="P34" s="233">
        <f t="shared" ref="P34:P86" si="6">E34</f>
        <v>21704.192999999999</v>
      </c>
      <c r="Q34" s="233">
        <f t="shared" ref="Q34:Q86" si="7">P34*(1-J34)</f>
        <v>21487.15107</v>
      </c>
      <c r="R34" s="233">
        <f t="shared" ref="R34:R86" si="8">Q34*(1-K34)</f>
        <v>21057.408048599998</v>
      </c>
      <c r="S34" s="233">
        <f t="shared" ref="S34:S86" si="9">R34*(1-L34)</f>
        <v>20425.685807141999</v>
      </c>
      <c r="T34" s="233" t="s">
        <v>115</v>
      </c>
      <c r="V34" s="235" t="str">
        <f t="shared" ref="V34:V86" si="10">IF(AND(SUM(J34:L34)&gt;0,I34="No"),"Review",IF(AND(SUM(J34:L34)=0,I34="Yes"),"Review",IF(OR(J34&lt;0,K34&lt;0,L34&lt;0),"Review","OK")))</f>
        <v>OK</v>
      </c>
    </row>
    <row r="35" spans="1:22" ht="18.75" x14ac:dyDescent="0.25">
      <c r="A35" s="228" t="s">
        <v>19</v>
      </c>
      <c r="B35" s="228" t="s">
        <v>23</v>
      </c>
      <c r="C35" s="229"/>
      <c r="D35" s="96">
        <v>63455.21</v>
      </c>
      <c r="E35" s="96">
        <f t="shared" si="2"/>
        <v>65371.553099999997</v>
      </c>
      <c r="F35" s="96">
        <f t="shared" si="2"/>
        <v>67345.769799999995</v>
      </c>
      <c r="G35" s="96">
        <f t="shared" si="2"/>
        <v>69379.616900000008</v>
      </c>
      <c r="H35" s="96">
        <f t="shared" si="2"/>
        <v>71474.882100000003</v>
      </c>
      <c r="I35" s="230" t="s">
        <v>21</v>
      </c>
      <c r="J35" s="231">
        <v>0.01</v>
      </c>
      <c r="K35" s="231">
        <v>0.02</v>
      </c>
      <c r="L35" s="231">
        <v>0.03</v>
      </c>
      <c r="M35" s="232">
        <f t="shared" si="4"/>
        <v>-3.0199933149697215E-2</v>
      </c>
      <c r="N35" s="228"/>
      <c r="O35" s="233">
        <f t="shared" si="5"/>
        <v>63455.21</v>
      </c>
      <c r="P35" s="233">
        <f t="shared" si="6"/>
        <v>65371.553099999997</v>
      </c>
      <c r="Q35" s="233">
        <f t="shared" si="7"/>
        <v>64717.837568999996</v>
      </c>
      <c r="R35" s="233">
        <f t="shared" si="8"/>
        <v>63423.480817619995</v>
      </c>
      <c r="S35" s="233">
        <f t="shared" si="9"/>
        <v>61520.776393091393</v>
      </c>
      <c r="T35" s="233" t="s">
        <v>115</v>
      </c>
      <c r="V35" s="235" t="str">
        <f t="shared" si="10"/>
        <v>OK</v>
      </c>
    </row>
    <row r="36" spans="1:22" ht="18.75" x14ac:dyDescent="0.25">
      <c r="A36" s="228" t="s">
        <v>19</v>
      </c>
      <c r="B36" s="228" t="s">
        <v>24</v>
      </c>
      <c r="C36" s="229"/>
      <c r="D36" s="96">
        <v>131935.60699999999</v>
      </c>
      <c r="E36" s="96">
        <f t="shared" si="2"/>
        <v>135920.0632</v>
      </c>
      <c r="F36" s="96">
        <f t="shared" si="2"/>
        <v>140024.84459999998</v>
      </c>
      <c r="G36" s="96">
        <f t="shared" si="2"/>
        <v>144253.59339999998</v>
      </c>
      <c r="H36" s="96">
        <f t="shared" si="2"/>
        <v>148610.05670000002</v>
      </c>
      <c r="I36" s="230" t="s">
        <v>21</v>
      </c>
      <c r="J36" s="231">
        <v>0.01</v>
      </c>
      <c r="K36" s="231">
        <v>0.02</v>
      </c>
      <c r="L36" s="231">
        <v>0.03</v>
      </c>
      <c r="M36" s="232">
        <f t="shared" si="4"/>
        <v>-3.0200006583514755E-2</v>
      </c>
      <c r="N36" s="228"/>
      <c r="O36" s="233">
        <f t="shared" si="5"/>
        <v>131935.60699999999</v>
      </c>
      <c r="P36" s="233">
        <f t="shared" si="6"/>
        <v>135920.0632</v>
      </c>
      <c r="Q36" s="233">
        <f t="shared" si="7"/>
        <v>134560.86256800001</v>
      </c>
      <c r="R36" s="233">
        <f t="shared" si="8"/>
        <v>131869.64531664</v>
      </c>
      <c r="S36" s="233">
        <f t="shared" si="9"/>
        <v>127913.55595714079</v>
      </c>
      <c r="T36" s="233" t="s">
        <v>104</v>
      </c>
      <c r="V36" s="235" t="str">
        <f t="shared" si="10"/>
        <v>OK</v>
      </c>
    </row>
    <row r="37" spans="1:22" ht="18.75" x14ac:dyDescent="0.25">
      <c r="A37" s="228" t="s">
        <v>25</v>
      </c>
      <c r="B37" s="228" t="s">
        <v>26</v>
      </c>
      <c r="C37" s="229"/>
      <c r="D37" s="96">
        <v>35986.14</v>
      </c>
      <c r="E37" s="96">
        <f t="shared" si="2"/>
        <v>37072.918600000005</v>
      </c>
      <c r="F37" s="96">
        <f t="shared" si="2"/>
        <v>38192.523799999995</v>
      </c>
      <c r="G37" s="96">
        <f t="shared" si="2"/>
        <v>39345.933700000001</v>
      </c>
      <c r="H37" s="96">
        <f t="shared" si="2"/>
        <v>40534.178500000002</v>
      </c>
      <c r="I37" s="230" t="s">
        <v>21</v>
      </c>
      <c r="J37" s="231">
        <v>0.01</v>
      </c>
      <c r="K37" s="231">
        <v>0.02</v>
      </c>
      <c r="L37" s="231">
        <v>0.03</v>
      </c>
      <c r="M37" s="232">
        <f t="shared" si="4"/>
        <v>-3.0199921414189049E-2</v>
      </c>
      <c r="N37" s="228"/>
      <c r="O37" s="233">
        <f t="shared" si="5"/>
        <v>35986.14</v>
      </c>
      <c r="P37" s="233">
        <f t="shared" si="6"/>
        <v>37072.918600000005</v>
      </c>
      <c r="Q37" s="233">
        <f t="shared" si="7"/>
        <v>36702.189414000008</v>
      </c>
      <c r="R37" s="233">
        <f t="shared" si="8"/>
        <v>35968.145625720004</v>
      </c>
      <c r="S37" s="233">
        <f t="shared" si="9"/>
        <v>34889.101256948401</v>
      </c>
      <c r="T37" s="233" t="s">
        <v>115</v>
      </c>
      <c r="V37" s="235" t="str">
        <f t="shared" si="10"/>
        <v>OK</v>
      </c>
    </row>
    <row r="38" spans="1:22" ht="18.75" x14ac:dyDescent="0.25">
      <c r="A38" s="228" t="s">
        <v>25</v>
      </c>
      <c r="B38" s="228" t="s">
        <v>27</v>
      </c>
      <c r="C38" s="229"/>
      <c r="D38" s="96">
        <v>25402.57</v>
      </c>
      <c r="E38" s="96">
        <f t="shared" si="2"/>
        <v>26169.726200000001</v>
      </c>
      <c r="F38" s="96">
        <f t="shared" si="2"/>
        <v>26960.051199999998</v>
      </c>
      <c r="G38" s="96">
        <f t="shared" si="2"/>
        <v>27774.2425</v>
      </c>
      <c r="H38" s="96">
        <f t="shared" si="2"/>
        <v>28613.027300000002</v>
      </c>
      <c r="I38" s="230" t="s">
        <v>21</v>
      </c>
      <c r="J38" s="231">
        <v>0.01</v>
      </c>
      <c r="K38" s="231">
        <v>0.02</v>
      </c>
      <c r="L38" s="231">
        <v>0.03</v>
      </c>
      <c r="M38" s="232">
        <f t="shared" si="4"/>
        <v>-3.0199944336340823E-2</v>
      </c>
      <c r="N38" s="228"/>
      <c r="O38" s="233">
        <f t="shared" si="5"/>
        <v>25402.57</v>
      </c>
      <c r="P38" s="233">
        <f t="shared" si="6"/>
        <v>26169.726200000001</v>
      </c>
      <c r="Q38" s="233">
        <f t="shared" si="7"/>
        <v>25908.028937999999</v>
      </c>
      <c r="R38" s="233">
        <f t="shared" si="8"/>
        <v>25389.868359239998</v>
      </c>
      <c r="S38" s="233">
        <f t="shared" si="9"/>
        <v>24628.172308462796</v>
      </c>
      <c r="T38" s="233" t="s">
        <v>115</v>
      </c>
      <c r="V38" s="235" t="str">
        <f t="shared" si="10"/>
        <v>OK</v>
      </c>
    </row>
    <row r="39" spans="1:22" ht="18.75" x14ac:dyDescent="0.25">
      <c r="A39" s="228" t="s">
        <v>25</v>
      </c>
      <c r="B39" s="228" t="s">
        <v>28</v>
      </c>
      <c r="C39" s="229"/>
      <c r="D39" s="96">
        <v>114799.45000000001</v>
      </c>
      <c r="E39" s="96">
        <f t="shared" si="2"/>
        <v>118266.3944</v>
      </c>
      <c r="F39" s="96">
        <f t="shared" si="2"/>
        <v>121838.03720000001</v>
      </c>
      <c r="G39" s="96">
        <f t="shared" si="2"/>
        <v>125517.54800000001</v>
      </c>
      <c r="H39" s="96">
        <f t="shared" si="2"/>
        <v>129308.17899999999</v>
      </c>
      <c r="I39" s="230" t="s">
        <v>21</v>
      </c>
      <c r="J39" s="231">
        <v>0.01</v>
      </c>
      <c r="K39" s="231">
        <v>0.02</v>
      </c>
      <c r="L39" s="231">
        <v>0.03</v>
      </c>
      <c r="M39" s="232">
        <f t="shared" si="4"/>
        <v>-3.0200008797951493E-2</v>
      </c>
      <c r="N39" s="228"/>
      <c r="O39" s="233">
        <f t="shared" si="5"/>
        <v>114799.45000000001</v>
      </c>
      <c r="P39" s="233">
        <f t="shared" si="6"/>
        <v>118266.3944</v>
      </c>
      <c r="Q39" s="233">
        <f t="shared" si="7"/>
        <v>117083.730456</v>
      </c>
      <c r="R39" s="233">
        <f t="shared" si="8"/>
        <v>114742.05584688</v>
      </c>
      <c r="S39" s="233">
        <f t="shared" si="9"/>
        <v>111299.79417147359</v>
      </c>
      <c r="T39" s="233" t="s">
        <v>115</v>
      </c>
      <c r="V39" s="235" t="str">
        <f t="shared" si="10"/>
        <v>OK</v>
      </c>
    </row>
    <row r="40" spans="1:22" ht="18.75" x14ac:dyDescent="0.25">
      <c r="A40" s="228" t="s">
        <v>25</v>
      </c>
      <c r="B40" s="228" t="s">
        <v>29</v>
      </c>
      <c r="C40" s="229"/>
      <c r="D40" s="96">
        <v>29628.649999999998</v>
      </c>
      <c r="E40" s="96">
        <f t="shared" si="2"/>
        <v>30523.432200000003</v>
      </c>
      <c r="F40" s="96">
        <f t="shared" si="2"/>
        <v>31445.239000000001</v>
      </c>
      <c r="G40" s="96">
        <f t="shared" si="2"/>
        <v>32394.881399999998</v>
      </c>
      <c r="H40" s="96">
        <f t="shared" si="2"/>
        <v>33373.207799999996</v>
      </c>
      <c r="I40" s="230" t="s">
        <v>21</v>
      </c>
      <c r="J40" s="231">
        <v>0.01</v>
      </c>
      <c r="K40" s="231">
        <v>0.02</v>
      </c>
      <c r="L40" s="231">
        <v>0.03</v>
      </c>
      <c r="M40" s="232">
        <f t="shared" si="4"/>
        <v>-3.0199897734119008E-2</v>
      </c>
      <c r="N40" s="228"/>
      <c r="O40" s="233">
        <f t="shared" si="5"/>
        <v>29628.649999999998</v>
      </c>
      <c r="P40" s="233">
        <f t="shared" si="6"/>
        <v>30523.432200000003</v>
      </c>
      <c r="Q40" s="233">
        <f t="shared" si="7"/>
        <v>30218.197878000003</v>
      </c>
      <c r="R40" s="233">
        <f t="shared" si="8"/>
        <v>29613.833920440004</v>
      </c>
      <c r="S40" s="233">
        <f t="shared" si="9"/>
        <v>28725.418902826801</v>
      </c>
      <c r="T40" s="233" t="s">
        <v>115</v>
      </c>
      <c r="V40" s="235" t="str">
        <f t="shared" si="10"/>
        <v>OK</v>
      </c>
    </row>
    <row r="41" spans="1:22" ht="18.75" x14ac:dyDescent="0.25">
      <c r="A41" s="228" t="s">
        <v>25</v>
      </c>
      <c r="B41" s="228" t="s">
        <v>30</v>
      </c>
      <c r="C41" s="229"/>
      <c r="D41" s="96">
        <v>28165.45</v>
      </c>
      <c r="E41" s="96">
        <f t="shared" si="2"/>
        <v>29016.047599999998</v>
      </c>
      <c r="F41" s="96">
        <f t="shared" si="2"/>
        <v>29892.333699999999</v>
      </c>
      <c r="G41" s="96">
        <f t="shared" si="2"/>
        <v>30795.0818</v>
      </c>
      <c r="H41" s="96">
        <f t="shared" si="2"/>
        <v>31725.089800000002</v>
      </c>
      <c r="I41" s="230" t="s">
        <v>21</v>
      </c>
      <c r="J41" s="231">
        <v>0.01</v>
      </c>
      <c r="K41" s="231">
        <v>0.02</v>
      </c>
      <c r="L41" s="231">
        <v>0.03</v>
      </c>
      <c r="M41" s="232">
        <f t="shared" si="4"/>
        <v>-3.0200035859537032E-2</v>
      </c>
      <c r="N41" s="228"/>
      <c r="O41" s="233">
        <f t="shared" si="5"/>
        <v>28165.45</v>
      </c>
      <c r="P41" s="233">
        <f t="shared" si="6"/>
        <v>29016.047599999998</v>
      </c>
      <c r="Q41" s="233">
        <f t="shared" si="7"/>
        <v>28725.887123999997</v>
      </c>
      <c r="R41" s="233">
        <f t="shared" si="8"/>
        <v>28151.369381519995</v>
      </c>
      <c r="S41" s="233">
        <f t="shared" si="9"/>
        <v>27306.828300074394</v>
      </c>
      <c r="T41" s="233" t="s">
        <v>115</v>
      </c>
      <c r="V41" s="235" t="str">
        <f t="shared" si="10"/>
        <v>OK</v>
      </c>
    </row>
    <row r="42" spans="1:22" ht="18.75" x14ac:dyDescent="0.25">
      <c r="A42" s="228" t="s">
        <v>25</v>
      </c>
      <c r="B42" s="228" t="s">
        <v>31</v>
      </c>
      <c r="C42" s="229"/>
      <c r="D42" s="96">
        <v>69073.779999999984</v>
      </c>
      <c r="E42" s="96">
        <f t="shared" si="2"/>
        <v>71159.81259999999</v>
      </c>
      <c r="F42" s="96">
        <f t="shared" si="2"/>
        <v>73308.840100000001</v>
      </c>
      <c r="G42" s="96">
        <f t="shared" si="2"/>
        <v>75522.770199999999</v>
      </c>
      <c r="H42" s="96">
        <f t="shared" si="2"/>
        <v>77803.562299999991</v>
      </c>
      <c r="I42" s="230" t="s">
        <v>21</v>
      </c>
      <c r="J42" s="231">
        <v>0.01</v>
      </c>
      <c r="K42" s="231">
        <v>0.02</v>
      </c>
      <c r="L42" s="231">
        <v>0.03</v>
      </c>
      <c r="M42" s="232">
        <f t="shared" si="4"/>
        <v>-3.0200064337003223E-2</v>
      </c>
      <c r="N42" s="228"/>
      <c r="O42" s="233">
        <f t="shared" si="5"/>
        <v>69073.779999999984</v>
      </c>
      <c r="P42" s="233">
        <f t="shared" si="6"/>
        <v>71159.81259999999</v>
      </c>
      <c r="Q42" s="233">
        <f t="shared" si="7"/>
        <v>70448.214473999993</v>
      </c>
      <c r="R42" s="233">
        <f t="shared" si="8"/>
        <v>69039.250184519988</v>
      </c>
      <c r="S42" s="233">
        <f t="shared" si="9"/>
        <v>66968.07267898439</v>
      </c>
      <c r="T42" s="233" t="s">
        <v>115</v>
      </c>
      <c r="V42" s="235" t="str">
        <f t="shared" si="10"/>
        <v>OK</v>
      </c>
    </row>
    <row r="43" spans="1:22" ht="18.75" x14ac:dyDescent="0.25">
      <c r="A43" s="228" t="s">
        <v>25</v>
      </c>
      <c r="B43" s="228" t="s">
        <v>32</v>
      </c>
      <c r="C43" s="229"/>
      <c r="D43" s="96">
        <v>72924.489999999976</v>
      </c>
      <c r="E43" s="96">
        <f t="shared" si="2"/>
        <v>75126.809800000003</v>
      </c>
      <c r="F43" s="96">
        <f t="shared" si="2"/>
        <v>77395.643500000006</v>
      </c>
      <c r="G43" s="96">
        <f t="shared" si="2"/>
        <v>79732.995599999995</v>
      </c>
      <c r="H43" s="96">
        <f t="shared" si="2"/>
        <v>82140.936600000001</v>
      </c>
      <c r="I43" s="230" t="s">
        <v>21</v>
      </c>
      <c r="J43" s="231">
        <v>0.01</v>
      </c>
      <c r="K43" s="231">
        <v>0.02</v>
      </c>
      <c r="L43" s="231">
        <v>0.03</v>
      </c>
      <c r="M43" s="232">
        <f t="shared" si="4"/>
        <v>-3.0200002769988892E-2</v>
      </c>
      <c r="N43" s="228"/>
      <c r="O43" s="233">
        <f t="shared" si="5"/>
        <v>72924.489999999976</v>
      </c>
      <c r="P43" s="233">
        <f t="shared" si="6"/>
        <v>75126.809800000003</v>
      </c>
      <c r="Q43" s="233">
        <f t="shared" si="7"/>
        <v>74375.541702000002</v>
      </c>
      <c r="R43" s="233">
        <f t="shared" si="8"/>
        <v>72888.030867959998</v>
      </c>
      <c r="S43" s="233">
        <f t="shared" si="9"/>
        <v>70701.389941921196</v>
      </c>
      <c r="T43" s="233" t="s">
        <v>115</v>
      </c>
      <c r="V43" s="235" t="str">
        <f t="shared" si="10"/>
        <v>OK</v>
      </c>
    </row>
    <row r="44" spans="1:22" ht="18.75" x14ac:dyDescent="0.25">
      <c r="A44" s="228" t="s">
        <v>25</v>
      </c>
      <c r="B44" s="228" t="s">
        <v>33</v>
      </c>
      <c r="C44" s="229"/>
      <c r="D44" s="96">
        <v>155727.94</v>
      </c>
      <c r="E44" s="96">
        <f t="shared" si="2"/>
        <v>160430.92499999999</v>
      </c>
      <c r="F44" s="96">
        <f t="shared" si="2"/>
        <v>165275.93540000002</v>
      </c>
      <c r="G44" s="96">
        <f t="shared" si="2"/>
        <v>170267.26450000002</v>
      </c>
      <c r="H44" s="96">
        <f t="shared" si="2"/>
        <v>175409.33609999999</v>
      </c>
      <c r="I44" s="230" t="s">
        <v>21</v>
      </c>
      <c r="J44" s="231">
        <v>0.01</v>
      </c>
      <c r="K44" s="231">
        <v>0.02</v>
      </c>
      <c r="L44" s="231">
        <v>0.03</v>
      </c>
      <c r="M44" s="232">
        <f t="shared" si="4"/>
        <v>-3.0200007782803691E-2</v>
      </c>
      <c r="N44" s="228"/>
      <c r="O44" s="233">
        <f t="shared" si="5"/>
        <v>155727.94</v>
      </c>
      <c r="P44" s="233">
        <f t="shared" si="6"/>
        <v>160430.92499999999</v>
      </c>
      <c r="Q44" s="233">
        <f t="shared" si="7"/>
        <v>158826.61575</v>
      </c>
      <c r="R44" s="233">
        <f t="shared" si="8"/>
        <v>155650.08343500001</v>
      </c>
      <c r="S44" s="233">
        <f t="shared" si="9"/>
        <v>150980.58093195001</v>
      </c>
      <c r="T44" s="233" t="s">
        <v>115</v>
      </c>
      <c r="V44" s="235" t="str">
        <f t="shared" si="10"/>
        <v>OK</v>
      </c>
    </row>
    <row r="45" spans="1:22" ht="18.75" x14ac:dyDescent="0.25">
      <c r="A45" s="228" t="s">
        <v>25</v>
      </c>
      <c r="B45" s="228" t="s">
        <v>34</v>
      </c>
      <c r="C45" s="229"/>
      <c r="D45" s="96">
        <v>274513.42</v>
      </c>
      <c r="E45" s="96">
        <f t="shared" si="2"/>
        <v>282803.72690000001</v>
      </c>
      <c r="F45" s="96">
        <f t="shared" si="2"/>
        <v>291344.39799999999</v>
      </c>
      <c r="G45" s="96">
        <f t="shared" si="2"/>
        <v>300143.00289999996</v>
      </c>
      <c r="H45" s="96">
        <f t="shared" si="2"/>
        <v>309207.3186</v>
      </c>
      <c r="I45" s="230" t="s">
        <v>21</v>
      </c>
      <c r="J45" s="231">
        <v>0.01</v>
      </c>
      <c r="K45" s="231">
        <v>0.02</v>
      </c>
      <c r="L45" s="231">
        <v>0.03</v>
      </c>
      <c r="M45" s="232">
        <f t="shared" si="4"/>
        <v>-3.020000588677969E-2</v>
      </c>
      <c r="N45" s="228"/>
      <c r="O45" s="233">
        <f t="shared" si="5"/>
        <v>274513.42</v>
      </c>
      <c r="P45" s="233">
        <f t="shared" si="6"/>
        <v>282803.72690000001</v>
      </c>
      <c r="Q45" s="233">
        <f t="shared" si="7"/>
        <v>279975.68963099999</v>
      </c>
      <c r="R45" s="233">
        <f t="shared" si="8"/>
        <v>274376.17583838</v>
      </c>
      <c r="S45" s="233">
        <f t="shared" si="9"/>
        <v>266144.89056322858</v>
      </c>
      <c r="T45" s="233" t="s">
        <v>104</v>
      </c>
      <c r="V45" s="235" t="str">
        <f t="shared" si="10"/>
        <v>OK</v>
      </c>
    </row>
    <row r="46" spans="1:22" ht="18.75" x14ac:dyDescent="0.25">
      <c r="A46" s="228" t="s">
        <v>25</v>
      </c>
      <c r="B46" s="228" t="s">
        <v>35</v>
      </c>
      <c r="C46" s="229"/>
      <c r="D46" s="96">
        <v>33777.99</v>
      </c>
      <c r="E46" s="96">
        <f t="shared" si="2"/>
        <v>34798.085500000001</v>
      </c>
      <c r="F46" s="96">
        <f t="shared" si="2"/>
        <v>35848.9905</v>
      </c>
      <c r="G46" s="96">
        <f t="shared" si="2"/>
        <v>36931.629700000005</v>
      </c>
      <c r="H46" s="96">
        <f t="shared" si="2"/>
        <v>38046.962599999999</v>
      </c>
      <c r="I46" s="230" t="s">
        <v>21</v>
      </c>
      <c r="J46" s="231">
        <v>0.01</v>
      </c>
      <c r="K46" s="231">
        <v>0.02</v>
      </c>
      <c r="L46" s="231">
        <v>0.03</v>
      </c>
      <c r="M46" s="232">
        <f t="shared" si="4"/>
        <v>-3.0200005980225677E-2</v>
      </c>
      <c r="N46" s="228"/>
      <c r="O46" s="233">
        <f t="shared" si="5"/>
        <v>33777.99</v>
      </c>
      <c r="P46" s="233">
        <f t="shared" si="6"/>
        <v>34798.085500000001</v>
      </c>
      <c r="Q46" s="233">
        <f t="shared" si="7"/>
        <v>34450.104644999999</v>
      </c>
      <c r="R46" s="233">
        <f t="shared" si="8"/>
        <v>33761.102552099997</v>
      </c>
      <c r="S46" s="233">
        <f t="shared" si="9"/>
        <v>32748.269475536996</v>
      </c>
      <c r="T46" s="233" t="s">
        <v>104</v>
      </c>
      <c r="V46" s="235" t="str">
        <f t="shared" si="10"/>
        <v>OK</v>
      </c>
    </row>
    <row r="47" spans="1:22" ht="18.75" x14ac:dyDescent="0.25">
      <c r="A47" s="228" t="s">
        <v>36</v>
      </c>
      <c r="B47" s="228" t="s">
        <v>37</v>
      </c>
      <c r="C47" s="229"/>
      <c r="D47" s="96">
        <v>25787.599999999999</v>
      </c>
      <c r="E47" s="96">
        <f t="shared" si="2"/>
        <v>26566.3835</v>
      </c>
      <c r="F47" s="96">
        <f t="shared" si="2"/>
        <v>27368.687099999999</v>
      </c>
      <c r="G47" s="96">
        <f t="shared" si="2"/>
        <v>28195.220600000001</v>
      </c>
      <c r="H47" s="96">
        <f t="shared" si="2"/>
        <v>29046.721300000001</v>
      </c>
      <c r="I47" s="230" t="s">
        <v>21</v>
      </c>
      <c r="J47" s="231">
        <v>0.01</v>
      </c>
      <c r="K47" s="231">
        <v>0.02</v>
      </c>
      <c r="L47" s="231">
        <v>0.03</v>
      </c>
      <c r="M47" s="232">
        <f t="shared" si="4"/>
        <v>-3.0199921667778368E-2</v>
      </c>
      <c r="N47" s="228"/>
      <c r="O47" s="233">
        <f t="shared" si="5"/>
        <v>25787.599999999999</v>
      </c>
      <c r="P47" s="233">
        <f t="shared" si="6"/>
        <v>26566.3835</v>
      </c>
      <c r="Q47" s="233">
        <f t="shared" si="7"/>
        <v>26300.719665000001</v>
      </c>
      <c r="R47" s="233">
        <f t="shared" si="8"/>
        <v>25774.705271700001</v>
      </c>
      <c r="S47" s="233">
        <f t="shared" si="9"/>
        <v>25001.464113548998</v>
      </c>
      <c r="T47" s="233" t="s">
        <v>115</v>
      </c>
      <c r="V47" s="235" t="str">
        <f t="shared" si="10"/>
        <v>OK</v>
      </c>
    </row>
    <row r="48" spans="1:22" ht="18.75" x14ac:dyDescent="0.25">
      <c r="A48" s="228" t="s">
        <v>36</v>
      </c>
      <c r="B48" s="228" t="s">
        <v>38</v>
      </c>
      <c r="C48" s="229"/>
      <c r="D48" s="96">
        <v>100879.43999999999</v>
      </c>
      <c r="E48" s="96">
        <f t="shared" si="2"/>
        <v>103926.0003</v>
      </c>
      <c r="F48" s="96">
        <f t="shared" si="2"/>
        <v>107064.56520000001</v>
      </c>
      <c r="G48" s="96">
        <f t="shared" si="2"/>
        <v>110297.9186</v>
      </c>
      <c r="H48" s="96">
        <f t="shared" si="2"/>
        <v>113628.9188</v>
      </c>
      <c r="I48" s="230" t="s">
        <v>21</v>
      </c>
      <c r="J48" s="231">
        <v>0.01</v>
      </c>
      <c r="K48" s="231">
        <v>0.02</v>
      </c>
      <c r="L48" s="231">
        <v>0.03</v>
      </c>
      <c r="M48" s="232">
        <f t="shared" si="4"/>
        <v>-3.02000120143412E-2</v>
      </c>
      <c r="N48" s="228"/>
      <c r="O48" s="233">
        <f t="shared" si="5"/>
        <v>100879.43999999999</v>
      </c>
      <c r="P48" s="233">
        <f t="shared" si="6"/>
        <v>103926.0003</v>
      </c>
      <c r="Q48" s="233">
        <f t="shared" si="7"/>
        <v>102886.740297</v>
      </c>
      <c r="R48" s="233">
        <f t="shared" si="8"/>
        <v>100829.00549106</v>
      </c>
      <c r="S48" s="233">
        <f t="shared" si="9"/>
        <v>97804.135326328193</v>
      </c>
      <c r="T48" s="233" t="s">
        <v>115</v>
      </c>
      <c r="V48" s="235" t="str">
        <f t="shared" si="10"/>
        <v>OK</v>
      </c>
    </row>
    <row r="49" spans="1:22" ht="18.75" x14ac:dyDescent="0.25">
      <c r="A49" s="228" t="s">
        <v>36</v>
      </c>
      <c r="B49" s="228" t="s">
        <v>39</v>
      </c>
      <c r="C49" s="229"/>
      <c r="D49" s="96">
        <v>96413.18</v>
      </c>
      <c r="E49" s="96">
        <f t="shared" si="2"/>
        <v>99324.854399999997</v>
      </c>
      <c r="F49" s="96">
        <f t="shared" si="2"/>
        <v>102324.46350000001</v>
      </c>
      <c r="G49" s="96">
        <f t="shared" si="2"/>
        <v>105414.65949999999</v>
      </c>
      <c r="H49" s="96">
        <f t="shared" si="2"/>
        <v>108598.1795</v>
      </c>
      <c r="I49" s="230" t="s">
        <v>21</v>
      </c>
      <c r="J49" s="231">
        <v>0.01</v>
      </c>
      <c r="K49" s="231">
        <v>0.02</v>
      </c>
      <c r="L49" s="231">
        <v>0.03</v>
      </c>
      <c r="M49" s="232">
        <f t="shared" si="4"/>
        <v>-3.0199962287313867E-2</v>
      </c>
      <c r="N49" s="228"/>
      <c r="O49" s="233">
        <f t="shared" si="5"/>
        <v>96413.18</v>
      </c>
      <c r="P49" s="233">
        <f t="shared" si="6"/>
        <v>99324.854399999997</v>
      </c>
      <c r="Q49" s="233">
        <f t="shared" si="7"/>
        <v>98331.605855999995</v>
      </c>
      <c r="R49" s="233">
        <f t="shared" si="8"/>
        <v>96364.973738879999</v>
      </c>
      <c r="S49" s="233">
        <f t="shared" si="9"/>
        <v>93474.024526713591</v>
      </c>
      <c r="T49" s="233" t="s">
        <v>115</v>
      </c>
      <c r="V49" s="235" t="str">
        <f t="shared" si="10"/>
        <v>OK</v>
      </c>
    </row>
    <row r="50" spans="1:22" ht="18.75" x14ac:dyDescent="0.25">
      <c r="A50" s="228" t="s">
        <v>36</v>
      </c>
      <c r="B50" s="228" t="s">
        <v>40</v>
      </c>
      <c r="C50" s="229"/>
      <c r="D50" s="96">
        <v>155379.28999999998</v>
      </c>
      <c r="E50" s="96">
        <f t="shared" si="2"/>
        <v>160071.7488</v>
      </c>
      <c r="F50" s="96">
        <f t="shared" si="2"/>
        <v>164905.9118</v>
      </c>
      <c r="G50" s="96">
        <f t="shared" si="2"/>
        <v>169886.07029999999</v>
      </c>
      <c r="H50" s="96">
        <f t="shared" si="2"/>
        <v>175016.62790000002</v>
      </c>
      <c r="I50" s="230" t="s">
        <v>21</v>
      </c>
      <c r="J50" s="231">
        <v>0.01</v>
      </c>
      <c r="K50" s="231">
        <v>0.02</v>
      </c>
      <c r="L50" s="231">
        <v>0.03</v>
      </c>
      <c r="M50" s="232">
        <f t="shared" si="4"/>
        <v>-3.0200027300935812E-2</v>
      </c>
      <c r="N50" s="228"/>
      <c r="O50" s="233">
        <f t="shared" si="5"/>
        <v>155379.28999999998</v>
      </c>
      <c r="P50" s="233">
        <f t="shared" si="6"/>
        <v>160071.7488</v>
      </c>
      <c r="Q50" s="233">
        <f t="shared" si="7"/>
        <v>158471.03131200001</v>
      </c>
      <c r="R50" s="233">
        <f t="shared" si="8"/>
        <v>155301.61068576001</v>
      </c>
      <c r="S50" s="233">
        <f t="shared" si="9"/>
        <v>150642.56236518722</v>
      </c>
      <c r="T50" s="233" t="s">
        <v>115</v>
      </c>
      <c r="V50" s="235" t="str">
        <f t="shared" si="10"/>
        <v>OK</v>
      </c>
    </row>
    <row r="51" spans="1:22" ht="18.75" x14ac:dyDescent="0.25">
      <c r="A51" s="228" t="s">
        <v>36</v>
      </c>
      <c r="B51" s="228" t="s">
        <v>41</v>
      </c>
      <c r="C51" s="229"/>
      <c r="D51" s="96">
        <v>93652.99</v>
      </c>
      <c r="E51" s="96">
        <f t="shared" si="2"/>
        <v>96481.310500000007</v>
      </c>
      <c r="F51" s="96">
        <f t="shared" si="2"/>
        <v>99395.049400000004</v>
      </c>
      <c r="G51" s="96">
        <f t="shared" si="2"/>
        <v>102396.7795</v>
      </c>
      <c r="H51" s="96">
        <f t="shared" si="2"/>
        <v>105489.1672</v>
      </c>
      <c r="I51" s="230" t="s">
        <v>21</v>
      </c>
      <c r="J51" s="231">
        <v>0.01</v>
      </c>
      <c r="K51" s="231">
        <v>0.02</v>
      </c>
      <c r="L51" s="231">
        <v>0.03</v>
      </c>
      <c r="M51" s="232">
        <f t="shared" si="4"/>
        <v>-3.0200002156898584E-2</v>
      </c>
      <c r="N51" s="228"/>
      <c r="O51" s="233">
        <f t="shared" si="5"/>
        <v>93652.99</v>
      </c>
      <c r="P51" s="233">
        <f t="shared" si="6"/>
        <v>96481.310500000007</v>
      </c>
      <c r="Q51" s="233">
        <f t="shared" si="7"/>
        <v>95516.497395000013</v>
      </c>
      <c r="R51" s="233">
        <f t="shared" si="8"/>
        <v>93606.167447100015</v>
      </c>
      <c r="S51" s="233">
        <f t="shared" si="9"/>
        <v>90797.982423687019</v>
      </c>
      <c r="T51" s="233" t="s">
        <v>115</v>
      </c>
      <c r="V51" s="235" t="str">
        <f t="shared" si="10"/>
        <v>OK</v>
      </c>
    </row>
    <row r="52" spans="1:22" ht="18.75" x14ac:dyDescent="0.25">
      <c r="A52" s="228" t="s">
        <v>36</v>
      </c>
      <c r="B52" s="228" t="s">
        <v>42</v>
      </c>
      <c r="C52" s="229"/>
      <c r="D52" s="96">
        <v>36991.89</v>
      </c>
      <c r="E52" s="96">
        <f t="shared" si="2"/>
        <v>38109.047300000006</v>
      </c>
      <c r="F52" s="96">
        <f t="shared" si="2"/>
        <v>39259.942300000002</v>
      </c>
      <c r="G52" s="96">
        <f t="shared" si="2"/>
        <v>40445.591399999998</v>
      </c>
      <c r="H52" s="96">
        <f t="shared" si="2"/>
        <v>41667.044999999998</v>
      </c>
      <c r="I52" s="230" t="s">
        <v>21</v>
      </c>
      <c r="J52" s="231">
        <v>0.01</v>
      </c>
      <c r="K52" s="231">
        <v>0.02</v>
      </c>
      <c r="L52" s="231">
        <v>0.03</v>
      </c>
      <c r="M52" s="232">
        <f t="shared" si="4"/>
        <v>-3.0200060067220307E-2</v>
      </c>
      <c r="N52" s="228"/>
      <c r="O52" s="233">
        <f t="shared" si="5"/>
        <v>36991.89</v>
      </c>
      <c r="P52" s="233">
        <f t="shared" si="6"/>
        <v>38109.047300000006</v>
      </c>
      <c r="Q52" s="233">
        <f t="shared" si="7"/>
        <v>37727.956827000002</v>
      </c>
      <c r="R52" s="233">
        <f t="shared" si="8"/>
        <v>36973.397690459999</v>
      </c>
      <c r="S52" s="233">
        <f t="shared" si="9"/>
        <v>35864.195759746195</v>
      </c>
      <c r="T52" s="233" t="s">
        <v>115</v>
      </c>
      <c r="V52" s="235" t="str">
        <f t="shared" si="10"/>
        <v>OK</v>
      </c>
    </row>
    <row r="53" spans="1:22" ht="18.75" x14ac:dyDescent="0.25">
      <c r="A53" s="228" t="s">
        <v>36</v>
      </c>
      <c r="B53" s="228" t="s">
        <v>43</v>
      </c>
      <c r="C53" s="229"/>
      <c r="D53" s="96">
        <v>25887.68</v>
      </c>
      <c r="E53" s="96">
        <f t="shared" ref="E53:H72" si="11">(ROUND(D53*(1+0.02),2))*(1+$C$3)</f>
        <v>26669.4843</v>
      </c>
      <c r="F53" s="96">
        <f t="shared" si="11"/>
        <v>27474.898699999998</v>
      </c>
      <c r="G53" s="96">
        <f t="shared" si="11"/>
        <v>28304.644</v>
      </c>
      <c r="H53" s="96">
        <f t="shared" si="11"/>
        <v>29159.447400000001</v>
      </c>
      <c r="I53" s="230" t="s">
        <v>21</v>
      </c>
      <c r="J53" s="231">
        <v>0.01</v>
      </c>
      <c r="K53" s="231">
        <v>0.02</v>
      </c>
      <c r="L53" s="231">
        <v>0.03</v>
      </c>
      <c r="M53" s="232">
        <f t="shared" si="4"/>
        <v>-3.0199859547089571E-2</v>
      </c>
      <c r="N53" s="228"/>
      <c r="O53" s="233">
        <f t="shared" si="5"/>
        <v>25887.68</v>
      </c>
      <c r="P53" s="233">
        <f t="shared" si="6"/>
        <v>26669.4843</v>
      </c>
      <c r="Q53" s="233">
        <f t="shared" si="7"/>
        <v>26402.789456999999</v>
      </c>
      <c r="R53" s="233">
        <f t="shared" si="8"/>
        <v>25874.733667859997</v>
      </c>
      <c r="S53" s="233">
        <f t="shared" si="9"/>
        <v>25098.491657824197</v>
      </c>
      <c r="T53" s="233" t="s">
        <v>115</v>
      </c>
      <c r="V53" s="235" t="str">
        <f t="shared" si="10"/>
        <v>OK</v>
      </c>
    </row>
    <row r="54" spans="1:22" ht="18.75" x14ac:dyDescent="0.25">
      <c r="A54" s="228" t="s">
        <v>36</v>
      </c>
      <c r="B54" s="228" t="s">
        <v>44</v>
      </c>
      <c r="C54" s="229"/>
      <c r="D54" s="96">
        <v>22855.200000000004</v>
      </c>
      <c r="E54" s="96">
        <f t="shared" si="11"/>
        <v>23545.422999999999</v>
      </c>
      <c r="F54" s="96">
        <f t="shared" si="11"/>
        <v>24256.493300000002</v>
      </c>
      <c r="G54" s="96">
        <f t="shared" si="11"/>
        <v>24989.036199999999</v>
      </c>
      <c r="H54" s="96">
        <f t="shared" si="11"/>
        <v>25743.708200000001</v>
      </c>
      <c r="I54" s="230" t="s">
        <v>21</v>
      </c>
      <c r="J54" s="231">
        <v>0.01</v>
      </c>
      <c r="K54" s="231">
        <v>0.02</v>
      </c>
      <c r="L54" s="231">
        <v>0.03</v>
      </c>
      <c r="M54" s="232">
        <f t="shared" si="4"/>
        <v>-3.0199823234974728E-2</v>
      </c>
      <c r="N54" s="228"/>
      <c r="O54" s="233">
        <f t="shared" si="5"/>
        <v>22855.200000000004</v>
      </c>
      <c r="P54" s="233">
        <f t="shared" si="6"/>
        <v>23545.422999999999</v>
      </c>
      <c r="Q54" s="233">
        <f t="shared" si="7"/>
        <v>23309.968769999999</v>
      </c>
      <c r="R54" s="233">
        <f t="shared" si="8"/>
        <v>22843.7693946</v>
      </c>
      <c r="S54" s="233">
        <f t="shared" si="9"/>
        <v>22158.456312761999</v>
      </c>
      <c r="T54" s="233" t="s">
        <v>115</v>
      </c>
      <c r="V54" s="235" t="str">
        <f t="shared" si="10"/>
        <v>OK</v>
      </c>
    </row>
    <row r="55" spans="1:22" ht="18.75" x14ac:dyDescent="0.25">
      <c r="A55" s="228" t="s">
        <v>36</v>
      </c>
      <c r="B55" s="228" t="s">
        <v>45</v>
      </c>
      <c r="C55" s="229"/>
      <c r="D55" s="96">
        <v>18814.7</v>
      </c>
      <c r="E55" s="96">
        <f t="shared" si="11"/>
        <v>19382.8999</v>
      </c>
      <c r="F55" s="96">
        <f t="shared" si="11"/>
        <v>19968.265600000002</v>
      </c>
      <c r="G55" s="96">
        <f t="shared" si="11"/>
        <v>20571.3063</v>
      </c>
      <c r="H55" s="96">
        <f t="shared" si="11"/>
        <v>21192.5573</v>
      </c>
      <c r="I55" s="230" t="s">
        <v>21</v>
      </c>
      <c r="J55" s="231">
        <v>0.01</v>
      </c>
      <c r="K55" s="231">
        <v>0.02</v>
      </c>
      <c r="L55" s="231">
        <v>0.03</v>
      </c>
      <c r="M55" s="232">
        <f t="shared" si="4"/>
        <v>-3.0199785274280196E-2</v>
      </c>
      <c r="N55" s="228"/>
      <c r="O55" s="233">
        <f t="shared" si="5"/>
        <v>18814.7</v>
      </c>
      <c r="P55" s="233">
        <f t="shared" si="6"/>
        <v>19382.8999</v>
      </c>
      <c r="Q55" s="233">
        <f t="shared" si="7"/>
        <v>19189.070900999999</v>
      </c>
      <c r="R55" s="233">
        <f t="shared" si="8"/>
        <v>18805.289482979999</v>
      </c>
      <c r="S55" s="233">
        <f t="shared" si="9"/>
        <v>18241.130798490598</v>
      </c>
      <c r="T55" s="233" t="s">
        <v>104</v>
      </c>
      <c r="V55" s="235" t="str">
        <f t="shared" si="10"/>
        <v>OK</v>
      </c>
    </row>
    <row r="56" spans="1:22" ht="18.75" x14ac:dyDescent="0.25">
      <c r="A56" s="228" t="s">
        <v>36</v>
      </c>
      <c r="B56" s="228" t="s">
        <v>46</v>
      </c>
      <c r="C56" s="229"/>
      <c r="D56" s="96">
        <v>224517.65</v>
      </c>
      <c r="E56" s="96">
        <f t="shared" si="11"/>
        <v>231298.08000000002</v>
      </c>
      <c r="F56" s="96">
        <f t="shared" si="11"/>
        <v>238283.28040000002</v>
      </c>
      <c r="G56" s="96">
        <f t="shared" si="11"/>
        <v>245479.43950000001</v>
      </c>
      <c r="H56" s="96">
        <f t="shared" si="11"/>
        <v>252892.9203</v>
      </c>
      <c r="I56" s="230" t="s">
        <v>21</v>
      </c>
      <c r="J56" s="231">
        <v>0.01</v>
      </c>
      <c r="K56" s="231">
        <v>0.02</v>
      </c>
      <c r="L56" s="231">
        <v>0.03</v>
      </c>
      <c r="M56" s="232">
        <f t="shared" si="4"/>
        <v>-3.0199986504401869E-2</v>
      </c>
      <c r="N56" s="228"/>
      <c r="O56" s="233">
        <f t="shared" si="5"/>
        <v>224517.65</v>
      </c>
      <c r="P56" s="233">
        <f t="shared" si="6"/>
        <v>231298.08000000002</v>
      </c>
      <c r="Q56" s="233">
        <f t="shared" si="7"/>
        <v>228985.09920000003</v>
      </c>
      <c r="R56" s="233">
        <f t="shared" si="8"/>
        <v>224405.39721600001</v>
      </c>
      <c r="S56" s="233">
        <f t="shared" si="9"/>
        <v>217673.23529952002</v>
      </c>
      <c r="T56" s="233" t="s">
        <v>104</v>
      </c>
      <c r="V56" s="235" t="str">
        <f t="shared" si="10"/>
        <v>OK</v>
      </c>
    </row>
    <row r="57" spans="1:22" ht="18.75" x14ac:dyDescent="0.25">
      <c r="A57" s="228" t="s">
        <v>36</v>
      </c>
      <c r="B57" s="228" t="s">
        <v>47</v>
      </c>
      <c r="C57" s="229"/>
      <c r="D57" s="96">
        <v>25183.34</v>
      </c>
      <c r="E57" s="96">
        <f t="shared" si="11"/>
        <v>25943.880099999998</v>
      </c>
      <c r="F57" s="96">
        <f t="shared" si="11"/>
        <v>26727.387599999998</v>
      </c>
      <c r="G57" s="96">
        <f t="shared" si="11"/>
        <v>27534.559399999998</v>
      </c>
      <c r="H57" s="96">
        <f t="shared" si="11"/>
        <v>28366.102500000001</v>
      </c>
      <c r="I57" s="230" t="s">
        <v>21</v>
      </c>
      <c r="J57" s="231">
        <v>0.01</v>
      </c>
      <c r="K57" s="231">
        <v>0.02</v>
      </c>
      <c r="L57" s="231">
        <v>0.03</v>
      </c>
      <c r="M57" s="232">
        <f t="shared" si="4"/>
        <v>-3.0200128338814403E-2</v>
      </c>
      <c r="N57" s="228"/>
      <c r="O57" s="233">
        <f t="shared" si="5"/>
        <v>25183.34</v>
      </c>
      <c r="P57" s="233">
        <f t="shared" si="6"/>
        <v>25943.880099999998</v>
      </c>
      <c r="Q57" s="233">
        <f t="shared" si="7"/>
        <v>25684.441298999998</v>
      </c>
      <c r="R57" s="233">
        <f t="shared" si="8"/>
        <v>25170.752473019998</v>
      </c>
      <c r="S57" s="233">
        <f t="shared" si="9"/>
        <v>24415.629898829397</v>
      </c>
      <c r="T57" s="233" t="s">
        <v>104</v>
      </c>
      <c r="V57" s="235" t="str">
        <f t="shared" si="10"/>
        <v>OK</v>
      </c>
    </row>
    <row r="58" spans="1:22" ht="18.75" x14ac:dyDescent="0.25">
      <c r="A58" s="228" t="s">
        <v>36</v>
      </c>
      <c r="B58" s="228" t="s">
        <v>48</v>
      </c>
      <c r="C58" s="229"/>
      <c r="D58" s="96">
        <v>73557.27</v>
      </c>
      <c r="E58" s="96">
        <f t="shared" si="11"/>
        <v>75778.704199999993</v>
      </c>
      <c r="F58" s="96">
        <f t="shared" si="11"/>
        <v>78067.222800000003</v>
      </c>
      <c r="G58" s="96">
        <f t="shared" si="11"/>
        <v>80424.855700000015</v>
      </c>
      <c r="H58" s="96">
        <f t="shared" si="11"/>
        <v>82853.683500000014</v>
      </c>
      <c r="I58" s="230" t="s">
        <v>21</v>
      </c>
      <c r="J58" s="231">
        <v>0.01</v>
      </c>
      <c r="K58" s="231">
        <v>0.02</v>
      </c>
      <c r="L58" s="231">
        <v>0.03</v>
      </c>
      <c r="M58" s="232">
        <f t="shared" si="4"/>
        <v>-3.0200063161669656E-2</v>
      </c>
      <c r="N58" s="228"/>
      <c r="O58" s="233">
        <f t="shared" si="5"/>
        <v>73557.27</v>
      </c>
      <c r="P58" s="233">
        <f t="shared" si="6"/>
        <v>75778.704199999993</v>
      </c>
      <c r="Q58" s="233">
        <f t="shared" si="7"/>
        <v>75020.917157999997</v>
      </c>
      <c r="R58" s="233">
        <f t="shared" si="8"/>
        <v>73520.498814840001</v>
      </c>
      <c r="S58" s="233">
        <f t="shared" si="9"/>
        <v>71314.883850394792</v>
      </c>
      <c r="T58" s="233" t="s">
        <v>104</v>
      </c>
      <c r="V58" s="235" t="str">
        <f t="shared" si="10"/>
        <v>OK</v>
      </c>
    </row>
    <row r="59" spans="1:22" ht="18.75" x14ac:dyDescent="0.25">
      <c r="A59" s="228" t="s">
        <v>49</v>
      </c>
      <c r="B59" s="228" t="s">
        <v>50</v>
      </c>
      <c r="C59" s="229"/>
      <c r="D59" s="96">
        <v>169448.94</v>
      </c>
      <c r="E59" s="96">
        <f t="shared" si="11"/>
        <v>174566.29920000001</v>
      </c>
      <c r="F59" s="96">
        <f t="shared" si="11"/>
        <v>179838.20630000002</v>
      </c>
      <c r="G59" s="96">
        <f t="shared" si="11"/>
        <v>185269.31969999999</v>
      </c>
      <c r="H59" s="96">
        <f t="shared" si="11"/>
        <v>190864.4571</v>
      </c>
      <c r="I59" s="230" t="s">
        <v>21</v>
      </c>
      <c r="J59" s="231">
        <v>0.01</v>
      </c>
      <c r="K59" s="231">
        <v>0.02</v>
      </c>
      <c r="L59" s="231">
        <v>0.03</v>
      </c>
      <c r="M59" s="232">
        <f t="shared" si="4"/>
        <v>-3.0200007152597155E-2</v>
      </c>
      <c r="N59" s="228"/>
      <c r="O59" s="233">
        <f t="shared" si="5"/>
        <v>169448.94</v>
      </c>
      <c r="P59" s="233">
        <f t="shared" si="6"/>
        <v>174566.29920000001</v>
      </c>
      <c r="Q59" s="233">
        <f t="shared" si="7"/>
        <v>172820.63620800001</v>
      </c>
      <c r="R59" s="233">
        <f t="shared" si="8"/>
        <v>169364.22348384</v>
      </c>
      <c r="S59" s="233">
        <f t="shared" si="9"/>
        <v>164283.2967793248</v>
      </c>
      <c r="T59" s="233" t="s">
        <v>115</v>
      </c>
      <c r="V59" s="235" t="str">
        <f t="shared" si="10"/>
        <v>OK</v>
      </c>
    </row>
    <row r="60" spans="1:22" ht="18.75" x14ac:dyDescent="0.25">
      <c r="A60" s="228" t="s">
        <v>49</v>
      </c>
      <c r="B60" s="228" t="s">
        <v>51</v>
      </c>
      <c r="C60" s="229"/>
      <c r="D60" s="96">
        <v>54625.469999999994</v>
      </c>
      <c r="E60" s="96">
        <f t="shared" si="11"/>
        <v>56275.159800000001</v>
      </c>
      <c r="F60" s="96">
        <f t="shared" si="11"/>
        <v>57974.666600000004</v>
      </c>
      <c r="G60" s="96">
        <f t="shared" si="11"/>
        <v>59725.501600000003</v>
      </c>
      <c r="H60" s="96">
        <f t="shared" si="11"/>
        <v>61529.210100000004</v>
      </c>
      <c r="I60" s="230" t="s">
        <v>21</v>
      </c>
      <c r="J60" s="231">
        <v>0.01</v>
      </c>
      <c r="K60" s="231">
        <v>0.02</v>
      </c>
      <c r="L60" s="231">
        <v>0.03</v>
      </c>
      <c r="M60" s="232">
        <f t="shared" si="4"/>
        <v>-3.0200011093726196E-2</v>
      </c>
      <c r="N60" s="228"/>
      <c r="O60" s="233">
        <f t="shared" si="5"/>
        <v>54625.469999999994</v>
      </c>
      <c r="P60" s="233">
        <f t="shared" si="6"/>
        <v>56275.159800000001</v>
      </c>
      <c r="Q60" s="233">
        <f t="shared" si="7"/>
        <v>55712.408201999999</v>
      </c>
      <c r="R60" s="233">
        <f t="shared" si="8"/>
        <v>54598.160037959999</v>
      </c>
      <c r="S60" s="233">
        <f t="shared" si="9"/>
        <v>52960.215236821197</v>
      </c>
      <c r="T60" s="233" t="s">
        <v>115</v>
      </c>
      <c r="V60" s="235" t="str">
        <f t="shared" si="10"/>
        <v>OK</v>
      </c>
    </row>
    <row r="61" spans="1:22" ht="18.75" x14ac:dyDescent="0.25">
      <c r="A61" s="228" t="s">
        <v>49</v>
      </c>
      <c r="B61" s="228" t="s">
        <v>52</v>
      </c>
      <c r="C61" s="229"/>
      <c r="D61" s="96">
        <v>50619.64</v>
      </c>
      <c r="E61" s="96">
        <f t="shared" si="11"/>
        <v>52148.350299999998</v>
      </c>
      <c r="F61" s="96">
        <f t="shared" si="11"/>
        <v>53723.233200000002</v>
      </c>
      <c r="G61" s="96">
        <f t="shared" si="11"/>
        <v>55345.676999999996</v>
      </c>
      <c r="H61" s="96">
        <f t="shared" si="11"/>
        <v>57017.115899999997</v>
      </c>
      <c r="I61" s="230" t="s">
        <v>21</v>
      </c>
      <c r="J61" s="231">
        <v>0.01</v>
      </c>
      <c r="K61" s="231">
        <v>0.02</v>
      </c>
      <c r="L61" s="231">
        <v>0.03</v>
      </c>
      <c r="M61" s="232">
        <f t="shared" si="4"/>
        <v>-3.0199944132356511E-2</v>
      </c>
      <c r="N61" s="228"/>
      <c r="O61" s="233">
        <f t="shared" si="5"/>
        <v>50619.64</v>
      </c>
      <c r="P61" s="233">
        <f t="shared" si="6"/>
        <v>52148.350299999998</v>
      </c>
      <c r="Q61" s="233">
        <f t="shared" si="7"/>
        <v>51626.866796999995</v>
      </c>
      <c r="R61" s="233">
        <f t="shared" si="8"/>
        <v>50594.329461059991</v>
      </c>
      <c r="S61" s="233">
        <f t="shared" si="9"/>
        <v>49076.499577228191</v>
      </c>
      <c r="T61" s="233" t="s">
        <v>115</v>
      </c>
      <c r="V61" s="235" t="str">
        <f t="shared" si="10"/>
        <v>OK</v>
      </c>
    </row>
    <row r="62" spans="1:22" ht="18.75" x14ac:dyDescent="0.25">
      <c r="A62" s="228" t="s">
        <v>49</v>
      </c>
      <c r="B62" s="228" t="s">
        <v>53</v>
      </c>
      <c r="C62" s="229"/>
      <c r="D62" s="96">
        <v>29395.07</v>
      </c>
      <c r="E62" s="96">
        <f t="shared" si="11"/>
        <v>30282.799700000003</v>
      </c>
      <c r="F62" s="96">
        <f t="shared" si="11"/>
        <v>31197.3446</v>
      </c>
      <c r="G62" s="96">
        <f t="shared" si="11"/>
        <v>32139.502899999999</v>
      </c>
      <c r="H62" s="96">
        <f t="shared" si="11"/>
        <v>33110.1129</v>
      </c>
      <c r="I62" s="230" t="s">
        <v>21</v>
      </c>
      <c r="J62" s="231">
        <v>0.01</v>
      </c>
      <c r="K62" s="231">
        <v>0.02</v>
      </c>
      <c r="L62" s="231">
        <v>0.03</v>
      </c>
      <c r="M62" s="232">
        <f t="shared" si="4"/>
        <v>-3.019995189669572E-2</v>
      </c>
      <c r="N62" s="228"/>
      <c r="O62" s="233">
        <f t="shared" si="5"/>
        <v>29395.07</v>
      </c>
      <c r="P62" s="233">
        <f t="shared" si="6"/>
        <v>30282.799700000003</v>
      </c>
      <c r="Q62" s="233">
        <f t="shared" si="7"/>
        <v>29979.971703000003</v>
      </c>
      <c r="R62" s="233">
        <f t="shared" si="8"/>
        <v>29380.372268940002</v>
      </c>
      <c r="S62" s="233">
        <f t="shared" si="9"/>
        <v>28498.961100871802</v>
      </c>
      <c r="T62" s="233" t="s">
        <v>115</v>
      </c>
      <c r="V62" s="235" t="str">
        <f t="shared" si="10"/>
        <v>OK</v>
      </c>
    </row>
    <row r="63" spans="1:22" ht="18.75" x14ac:dyDescent="0.25">
      <c r="A63" s="228" t="s">
        <v>49</v>
      </c>
      <c r="B63" s="228" t="s">
        <v>54</v>
      </c>
      <c r="C63" s="229"/>
      <c r="D63" s="96">
        <v>103930.19</v>
      </c>
      <c r="E63" s="96">
        <f t="shared" si="11"/>
        <v>107068.87789999999</v>
      </c>
      <c r="F63" s="96">
        <f t="shared" si="11"/>
        <v>110302.36259999999</v>
      </c>
      <c r="G63" s="96">
        <f t="shared" si="11"/>
        <v>113633.49410000001</v>
      </c>
      <c r="H63" s="96">
        <f t="shared" si="11"/>
        <v>117065.2216</v>
      </c>
      <c r="I63" s="230" t="s">
        <v>21</v>
      </c>
      <c r="J63" s="231">
        <v>0.01</v>
      </c>
      <c r="K63" s="231">
        <v>0.02</v>
      </c>
      <c r="L63" s="231">
        <v>0.03</v>
      </c>
      <c r="M63" s="232">
        <f t="shared" si="4"/>
        <v>-3.0199963071365403E-2</v>
      </c>
      <c r="N63" s="228"/>
      <c r="O63" s="233">
        <f t="shared" si="5"/>
        <v>103930.19</v>
      </c>
      <c r="P63" s="233">
        <f t="shared" si="6"/>
        <v>107068.87789999999</v>
      </c>
      <c r="Q63" s="233">
        <f t="shared" si="7"/>
        <v>105998.18912099999</v>
      </c>
      <c r="R63" s="233">
        <f t="shared" si="8"/>
        <v>103878.22533857998</v>
      </c>
      <c r="S63" s="233">
        <f t="shared" si="9"/>
        <v>100761.87857842258</v>
      </c>
      <c r="T63" s="233" t="s">
        <v>104</v>
      </c>
      <c r="V63" s="235" t="str">
        <f t="shared" si="10"/>
        <v>OK</v>
      </c>
    </row>
    <row r="64" spans="1:22" ht="18.75" x14ac:dyDescent="0.25">
      <c r="A64" s="228" t="s">
        <v>49</v>
      </c>
      <c r="B64" s="228" t="s">
        <v>55</v>
      </c>
      <c r="C64" s="229"/>
      <c r="D64" s="96">
        <v>111233.18</v>
      </c>
      <c r="E64" s="96">
        <f t="shared" si="11"/>
        <v>114592.4184</v>
      </c>
      <c r="F64" s="96">
        <f t="shared" si="11"/>
        <v>118053.11270000001</v>
      </c>
      <c r="G64" s="96">
        <f t="shared" si="11"/>
        <v>121618.31170000001</v>
      </c>
      <c r="H64" s="96">
        <f t="shared" si="11"/>
        <v>125291.1868</v>
      </c>
      <c r="I64" s="230" t="s">
        <v>21</v>
      </c>
      <c r="J64" s="231">
        <v>0.01</v>
      </c>
      <c r="K64" s="231">
        <v>0.02</v>
      </c>
      <c r="L64" s="231">
        <v>0.03</v>
      </c>
      <c r="M64" s="232">
        <f t="shared" si="4"/>
        <v>-3.0199967311911807E-2</v>
      </c>
      <c r="N64" s="228"/>
      <c r="O64" s="233">
        <f t="shared" si="5"/>
        <v>111233.18</v>
      </c>
      <c r="P64" s="233">
        <f t="shared" si="6"/>
        <v>114592.4184</v>
      </c>
      <c r="Q64" s="233">
        <f t="shared" si="7"/>
        <v>113446.49421599999</v>
      </c>
      <c r="R64" s="233">
        <f t="shared" si="8"/>
        <v>111177.56433167998</v>
      </c>
      <c r="S64" s="233">
        <f t="shared" si="9"/>
        <v>107842.23740172958</v>
      </c>
      <c r="T64" s="233" t="s">
        <v>104</v>
      </c>
      <c r="V64" s="235" t="str">
        <f t="shared" si="10"/>
        <v>OK</v>
      </c>
    </row>
    <row r="65" spans="1:22" ht="18.75" x14ac:dyDescent="0.25">
      <c r="A65" s="228" t="s">
        <v>56</v>
      </c>
      <c r="B65" s="228" t="s">
        <v>57</v>
      </c>
      <c r="C65" s="229"/>
      <c r="D65" s="96">
        <v>68026.42</v>
      </c>
      <c r="E65" s="96">
        <f t="shared" si="11"/>
        <v>70080.819499999998</v>
      </c>
      <c r="F65" s="96">
        <f t="shared" si="11"/>
        <v>72197.2644</v>
      </c>
      <c r="G65" s="96">
        <f t="shared" si="11"/>
        <v>74377.622100000008</v>
      </c>
      <c r="H65" s="96">
        <f t="shared" si="11"/>
        <v>76623.8217</v>
      </c>
      <c r="I65" s="230" t="s">
        <v>21</v>
      </c>
      <c r="J65" s="231">
        <v>0.01</v>
      </c>
      <c r="K65" s="231">
        <v>0.02</v>
      </c>
      <c r="L65" s="231">
        <v>0.03</v>
      </c>
      <c r="M65" s="232">
        <f t="shared" si="4"/>
        <v>-3.0200023755476174E-2</v>
      </c>
      <c r="N65" s="228"/>
      <c r="O65" s="233">
        <f t="shared" si="5"/>
        <v>68026.42</v>
      </c>
      <c r="P65" s="233">
        <f t="shared" si="6"/>
        <v>70080.819499999998</v>
      </c>
      <c r="Q65" s="233">
        <f t="shared" si="7"/>
        <v>69380.011304999993</v>
      </c>
      <c r="R65" s="233">
        <f t="shared" si="8"/>
        <v>67992.411078899997</v>
      </c>
      <c r="S65" s="233">
        <f t="shared" si="9"/>
        <v>65952.63874653299</v>
      </c>
      <c r="T65" s="233" t="s">
        <v>115</v>
      </c>
      <c r="V65" s="235" t="str">
        <f t="shared" si="10"/>
        <v>OK</v>
      </c>
    </row>
    <row r="66" spans="1:22" ht="18.75" x14ac:dyDescent="0.25">
      <c r="A66" s="228" t="s">
        <v>56</v>
      </c>
      <c r="B66" s="228" t="s">
        <v>58</v>
      </c>
      <c r="C66" s="229"/>
      <c r="D66" s="96">
        <v>31989.53</v>
      </c>
      <c r="E66" s="96">
        <f t="shared" si="11"/>
        <v>32955.6132</v>
      </c>
      <c r="F66" s="96">
        <f t="shared" si="11"/>
        <v>33950.8773</v>
      </c>
      <c r="G66" s="96">
        <f t="shared" si="11"/>
        <v>34976.188900000001</v>
      </c>
      <c r="H66" s="96">
        <f t="shared" si="11"/>
        <v>36032.467100000002</v>
      </c>
      <c r="I66" s="230" t="s">
        <v>21</v>
      </c>
      <c r="J66" s="231">
        <v>0.01</v>
      </c>
      <c r="K66" s="231">
        <v>0.02</v>
      </c>
      <c r="L66" s="231">
        <v>0.03</v>
      </c>
      <c r="M66" s="232">
        <f t="shared" si="4"/>
        <v>-3.0199981056301891E-2</v>
      </c>
      <c r="N66" s="228"/>
      <c r="O66" s="233">
        <f t="shared" si="5"/>
        <v>31989.53</v>
      </c>
      <c r="P66" s="233">
        <f t="shared" si="6"/>
        <v>32955.6132</v>
      </c>
      <c r="Q66" s="233">
        <f t="shared" si="7"/>
        <v>32626.057067999998</v>
      </c>
      <c r="R66" s="233">
        <f t="shared" si="8"/>
        <v>31973.535926639997</v>
      </c>
      <c r="S66" s="233">
        <f t="shared" si="9"/>
        <v>31014.329848840796</v>
      </c>
      <c r="T66" s="233" t="s">
        <v>115</v>
      </c>
      <c r="V66" s="235" t="str">
        <f t="shared" si="10"/>
        <v>OK</v>
      </c>
    </row>
    <row r="67" spans="1:22" ht="18.75" x14ac:dyDescent="0.25">
      <c r="A67" s="228" t="s">
        <v>56</v>
      </c>
      <c r="B67" s="228" t="s">
        <v>59</v>
      </c>
      <c r="C67" s="229"/>
      <c r="D67" s="96">
        <v>18768.260000000002</v>
      </c>
      <c r="E67" s="96">
        <f t="shared" si="11"/>
        <v>19335.066300000002</v>
      </c>
      <c r="F67" s="96">
        <f t="shared" si="11"/>
        <v>19918.987700000001</v>
      </c>
      <c r="G67" s="96">
        <f t="shared" si="11"/>
        <v>20520.543699999998</v>
      </c>
      <c r="H67" s="96">
        <f t="shared" si="11"/>
        <v>21140.2595</v>
      </c>
      <c r="I67" s="230" t="s">
        <v>21</v>
      </c>
      <c r="J67" s="231">
        <v>0.01</v>
      </c>
      <c r="K67" s="231">
        <v>0.02</v>
      </c>
      <c r="L67" s="231">
        <v>0.03</v>
      </c>
      <c r="M67" s="232">
        <f t="shared" si="4"/>
        <v>-3.0200258308442026E-2</v>
      </c>
      <c r="N67" s="228"/>
      <c r="O67" s="233">
        <f t="shared" si="5"/>
        <v>18768.260000000002</v>
      </c>
      <c r="P67" s="233">
        <f t="shared" si="6"/>
        <v>19335.066300000002</v>
      </c>
      <c r="Q67" s="233">
        <f t="shared" si="7"/>
        <v>19141.715637000001</v>
      </c>
      <c r="R67" s="233">
        <f t="shared" si="8"/>
        <v>18758.881324260001</v>
      </c>
      <c r="S67" s="233">
        <f t="shared" si="9"/>
        <v>18196.114884532199</v>
      </c>
      <c r="T67" s="233" t="s">
        <v>115</v>
      </c>
      <c r="V67" s="235" t="str">
        <f t="shared" si="10"/>
        <v>OK</v>
      </c>
    </row>
    <row r="68" spans="1:22" ht="18.75" x14ac:dyDescent="0.25">
      <c r="A68" s="228" t="s">
        <v>56</v>
      </c>
      <c r="B68" s="228" t="s">
        <v>60</v>
      </c>
      <c r="C68" s="229"/>
      <c r="D68" s="96">
        <v>29809.38</v>
      </c>
      <c r="E68" s="96">
        <f t="shared" si="11"/>
        <v>30709.625700000001</v>
      </c>
      <c r="F68" s="96">
        <f t="shared" si="11"/>
        <v>31637.058199999999</v>
      </c>
      <c r="G68" s="96">
        <f t="shared" si="11"/>
        <v>32592.498</v>
      </c>
      <c r="H68" s="96">
        <f t="shared" si="11"/>
        <v>33576.7935</v>
      </c>
      <c r="I68" s="230" t="s">
        <v>21</v>
      </c>
      <c r="J68" s="231">
        <v>0.01</v>
      </c>
      <c r="K68" s="231">
        <v>0.02</v>
      </c>
      <c r="L68" s="231">
        <v>0.03</v>
      </c>
      <c r="M68" s="232">
        <f t="shared" si="4"/>
        <v>-3.0200081316686205E-2</v>
      </c>
      <c r="N68" s="228"/>
      <c r="O68" s="233">
        <f t="shared" si="5"/>
        <v>29809.38</v>
      </c>
      <c r="P68" s="233">
        <f t="shared" si="6"/>
        <v>30709.625700000001</v>
      </c>
      <c r="Q68" s="233">
        <f t="shared" si="7"/>
        <v>30402.529442999999</v>
      </c>
      <c r="R68" s="233">
        <f t="shared" si="8"/>
        <v>29794.478854139998</v>
      </c>
      <c r="S68" s="233">
        <f t="shared" si="9"/>
        <v>28900.644488515798</v>
      </c>
      <c r="T68" s="233" t="s">
        <v>115</v>
      </c>
      <c r="V68" s="235" t="str">
        <f t="shared" si="10"/>
        <v>OK</v>
      </c>
    </row>
    <row r="69" spans="1:22" ht="18.75" x14ac:dyDescent="0.25">
      <c r="A69" s="228" t="s">
        <v>56</v>
      </c>
      <c r="B69" s="228" t="s">
        <v>61</v>
      </c>
      <c r="C69" s="229"/>
      <c r="D69" s="96">
        <v>19510.37</v>
      </c>
      <c r="E69" s="96">
        <f t="shared" si="11"/>
        <v>20099.585800000001</v>
      </c>
      <c r="F69" s="96">
        <f t="shared" si="11"/>
        <v>20706.595800000003</v>
      </c>
      <c r="G69" s="96">
        <f t="shared" si="11"/>
        <v>21331.937300000001</v>
      </c>
      <c r="H69" s="96">
        <f t="shared" si="11"/>
        <v>21976.165800000002</v>
      </c>
      <c r="I69" s="230" t="s">
        <v>21</v>
      </c>
      <c r="J69" s="231">
        <v>0.01</v>
      </c>
      <c r="K69" s="231">
        <v>0.02</v>
      </c>
      <c r="L69" s="231">
        <v>0.03</v>
      </c>
      <c r="M69" s="232">
        <f t="shared" si="4"/>
        <v>-3.020013459508978E-2</v>
      </c>
      <c r="N69" s="228"/>
      <c r="O69" s="233">
        <f t="shared" si="5"/>
        <v>19510.37</v>
      </c>
      <c r="P69" s="233">
        <f t="shared" si="6"/>
        <v>20099.585800000001</v>
      </c>
      <c r="Q69" s="233">
        <f t="shared" si="7"/>
        <v>19898.589942000002</v>
      </c>
      <c r="R69" s="233">
        <f t="shared" si="8"/>
        <v>19500.618143160002</v>
      </c>
      <c r="S69" s="233">
        <f t="shared" si="9"/>
        <v>18915.599598865199</v>
      </c>
      <c r="T69" s="233" t="s">
        <v>115</v>
      </c>
      <c r="V69" s="235" t="str">
        <f t="shared" si="10"/>
        <v>OK</v>
      </c>
    </row>
    <row r="70" spans="1:22" ht="18.75" x14ac:dyDescent="0.25">
      <c r="A70" s="228" t="s">
        <v>56</v>
      </c>
      <c r="B70" s="228" t="s">
        <v>62</v>
      </c>
      <c r="C70" s="229"/>
      <c r="D70" s="96">
        <v>22826.41</v>
      </c>
      <c r="E70" s="96">
        <f t="shared" si="11"/>
        <v>23515.769399999997</v>
      </c>
      <c r="F70" s="96">
        <f t="shared" si="11"/>
        <v>24225.9408</v>
      </c>
      <c r="G70" s="96">
        <f t="shared" si="11"/>
        <v>24957.564599999998</v>
      </c>
      <c r="H70" s="96">
        <f t="shared" si="11"/>
        <v>25711.287200000002</v>
      </c>
      <c r="I70" s="230" t="s">
        <v>21</v>
      </c>
      <c r="J70" s="231">
        <v>0.01</v>
      </c>
      <c r="K70" s="231">
        <v>0.02</v>
      </c>
      <c r="L70" s="231">
        <v>0.03</v>
      </c>
      <c r="M70" s="232">
        <f t="shared" si="4"/>
        <v>-3.0200079644587017E-2</v>
      </c>
      <c r="N70" s="228"/>
      <c r="O70" s="233">
        <f t="shared" si="5"/>
        <v>22826.41</v>
      </c>
      <c r="P70" s="233">
        <f t="shared" si="6"/>
        <v>23515.769399999997</v>
      </c>
      <c r="Q70" s="233">
        <f t="shared" si="7"/>
        <v>23280.611705999996</v>
      </c>
      <c r="R70" s="233">
        <f t="shared" si="8"/>
        <v>22814.999471879997</v>
      </c>
      <c r="S70" s="233">
        <f t="shared" si="9"/>
        <v>22130.549487723598</v>
      </c>
      <c r="T70" s="233" t="s">
        <v>104</v>
      </c>
      <c r="V70" s="235" t="str">
        <f t="shared" si="10"/>
        <v>OK</v>
      </c>
    </row>
    <row r="71" spans="1:22" ht="18.75" x14ac:dyDescent="0.25">
      <c r="A71" s="228" t="s">
        <v>56</v>
      </c>
      <c r="B71" s="228" t="s">
        <v>63</v>
      </c>
      <c r="C71" s="229"/>
      <c r="D71" s="96">
        <v>15364.22</v>
      </c>
      <c r="E71" s="96">
        <f t="shared" si="11"/>
        <v>15828.215</v>
      </c>
      <c r="F71" s="96">
        <f t="shared" si="11"/>
        <v>16306.227800000001</v>
      </c>
      <c r="G71" s="96">
        <f t="shared" si="11"/>
        <v>16798.673499999997</v>
      </c>
      <c r="H71" s="96">
        <f t="shared" si="11"/>
        <v>17305.996500000001</v>
      </c>
      <c r="I71" s="230" t="s">
        <v>21</v>
      </c>
      <c r="J71" s="231">
        <v>0.01</v>
      </c>
      <c r="K71" s="231">
        <v>0.02</v>
      </c>
      <c r="L71" s="231">
        <v>0.03</v>
      </c>
      <c r="M71" s="232">
        <f t="shared" si="4"/>
        <v>-3.0199710756550011E-2</v>
      </c>
      <c r="N71" s="228"/>
      <c r="O71" s="233">
        <f t="shared" si="5"/>
        <v>15364.22</v>
      </c>
      <c r="P71" s="233">
        <f t="shared" si="6"/>
        <v>15828.215</v>
      </c>
      <c r="Q71" s="233">
        <f t="shared" si="7"/>
        <v>15669.932849999999</v>
      </c>
      <c r="R71" s="233">
        <f t="shared" si="8"/>
        <v>15356.534193</v>
      </c>
      <c r="S71" s="233">
        <f t="shared" si="9"/>
        <v>14895.838167209999</v>
      </c>
      <c r="T71" s="233" t="s">
        <v>104</v>
      </c>
      <c r="V71" s="235" t="str">
        <f t="shared" si="10"/>
        <v>OK</v>
      </c>
    </row>
    <row r="72" spans="1:22" ht="18.75" x14ac:dyDescent="0.25">
      <c r="A72" s="228" t="s">
        <v>56</v>
      </c>
      <c r="B72" s="228" t="s">
        <v>64</v>
      </c>
      <c r="C72" s="229"/>
      <c r="D72" s="96">
        <v>97187.56</v>
      </c>
      <c r="E72" s="96">
        <f t="shared" si="11"/>
        <v>100122.6231</v>
      </c>
      <c r="F72" s="96">
        <f t="shared" si="11"/>
        <v>103146.3308</v>
      </c>
      <c r="G72" s="96">
        <f t="shared" si="11"/>
        <v>106261.3526</v>
      </c>
      <c r="H72" s="96">
        <f t="shared" si="11"/>
        <v>109470.4458</v>
      </c>
      <c r="I72" s="230" t="s">
        <v>21</v>
      </c>
      <c r="J72" s="231">
        <v>0.01</v>
      </c>
      <c r="K72" s="231">
        <v>0.02</v>
      </c>
      <c r="L72" s="231">
        <v>0.03</v>
      </c>
      <c r="M72" s="232">
        <f t="shared" si="4"/>
        <v>-3.0199987529268144E-2</v>
      </c>
      <c r="N72" s="228"/>
      <c r="O72" s="233">
        <f t="shared" si="5"/>
        <v>97187.56</v>
      </c>
      <c r="P72" s="233">
        <f t="shared" si="6"/>
        <v>100122.6231</v>
      </c>
      <c r="Q72" s="233">
        <f t="shared" si="7"/>
        <v>99121.396868999989</v>
      </c>
      <c r="R72" s="233">
        <f t="shared" si="8"/>
        <v>97138.968931619995</v>
      </c>
      <c r="S72" s="233">
        <f t="shared" si="9"/>
        <v>94224.799863671389</v>
      </c>
      <c r="T72" s="233" t="s">
        <v>104</v>
      </c>
      <c r="V72" s="235" t="str">
        <f t="shared" si="10"/>
        <v>OK</v>
      </c>
    </row>
    <row r="73" spans="1:22" ht="18.75" x14ac:dyDescent="0.25">
      <c r="A73" s="228" t="s">
        <v>56</v>
      </c>
      <c r="B73" s="228" t="s">
        <v>65</v>
      </c>
      <c r="C73" s="229"/>
      <c r="D73" s="96">
        <v>177167.578125</v>
      </c>
      <c r="E73" s="96">
        <f t="shared" ref="E73:H86" si="12">(ROUND(D73*(1+0.02),2))*(1+$C$3)</f>
        <v>182518.0393</v>
      </c>
      <c r="F73" s="96">
        <f t="shared" si="12"/>
        <v>188030.084</v>
      </c>
      <c r="G73" s="96">
        <f t="shared" si="12"/>
        <v>193708.5969</v>
      </c>
      <c r="H73" s="96">
        <f t="shared" si="12"/>
        <v>199558.59769999998</v>
      </c>
      <c r="I73" s="230" t="s">
        <v>21</v>
      </c>
      <c r="J73" s="231">
        <v>0.01</v>
      </c>
      <c r="K73" s="231">
        <v>0.02</v>
      </c>
      <c r="L73" s="231">
        <v>0.03</v>
      </c>
      <c r="M73" s="232">
        <f t="shared" si="4"/>
        <v>-3.0200001781505437E-2</v>
      </c>
      <c r="N73" s="228"/>
      <c r="O73" s="233">
        <f t="shared" si="5"/>
        <v>177167.578125</v>
      </c>
      <c r="P73" s="233">
        <f t="shared" si="6"/>
        <v>182518.0393</v>
      </c>
      <c r="Q73" s="233">
        <f t="shared" si="7"/>
        <v>180692.85890700002</v>
      </c>
      <c r="R73" s="233">
        <f t="shared" si="8"/>
        <v>177079.00172886002</v>
      </c>
      <c r="S73" s="233">
        <f t="shared" si="9"/>
        <v>171766.63167699421</v>
      </c>
      <c r="T73" s="233" t="s">
        <v>104</v>
      </c>
      <c r="V73" s="235" t="str">
        <f t="shared" si="10"/>
        <v>OK</v>
      </c>
    </row>
    <row r="74" spans="1:22" ht="18.75" x14ac:dyDescent="0.25">
      <c r="A74" s="228" t="s">
        <v>66</v>
      </c>
      <c r="B74" s="228" t="s">
        <v>67</v>
      </c>
      <c r="C74" s="229"/>
      <c r="D74" s="96">
        <v>52975.590000000004</v>
      </c>
      <c r="E74" s="96">
        <f t="shared" si="12"/>
        <v>54575.451000000001</v>
      </c>
      <c r="F74" s="96">
        <f t="shared" si="12"/>
        <v>56223.6296</v>
      </c>
      <c r="G74" s="96">
        <f t="shared" si="12"/>
        <v>57921.580999999998</v>
      </c>
      <c r="H74" s="96">
        <f t="shared" si="12"/>
        <v>59670.810100000002</v>
      </c>
      <c r="I74" s="230" t="s">
        <v>21</v>
      </c>
      <c r="J74" s="231">
        <v>0.01</v>
      </c>
      <c r="K74" s="231">
        <v>0.02</v>
      </c>
      <c r="L74" s="231">
        <v>0.03</v>
      </c>
      <c r="M74" s="232">
        <f t="shared" si="4"/>
        <v>-3.0199965682307588E-2</v>
      </c>
      <c r="N74" s="228"/>
      <c r="O74" s="233">
        <f t="shared" si="5"/>
        <v>52975.590000000004</v>
      </c>
      <c r="P74" s="233">
        <f t="shared" si="6"/>
        <v>54575.451000000001</v>
      </c>
      <c r="Q74" s="233">
        <f t="shared" si="7"/>
        <v>54029.696490000002</v>
      </c>
      <c r="R74" s="233">
        <f t="shared" si="8"/>
        <v>52949.102560200001</v>
      </c>
      <c r="S74" s="233">
        <f t="shared" si="9"/>
        <v>51360.629483393997</v>
      </c>
      <c r="T74" s="233" t="s">
        <v>115</v>
      </c>
      <c r="V74" s="235" t="str">
        <f t="shared" si="10"/>
        <v>OK</v>
      </c>
    </row>
    <row r="75" spans="1:22" ht="18.75" x14ac:dyDescent="0.25">
      <c r="A75" s="228" t="s">
        <v>66</v>
      </c>
      <c r="B75" s="228" t="s">
        <v>68</v>
      </c>
      <c r="C75" s="229"/>
      <c r="D75" s="96">
        <v>71503.61</v>
      </c>
      <c r="E75" s="96">
        <f t="shared" si="12"/>
        <v>73663.016799999998</v>
      </c>
      <c r="F75" s="96">
        <f t="shared" si="12"/>
        <v>75887.642800000001</v>
      </c>
      <c r="G75" s="96">
        <f t="shared" si="12"/>
        <v>78179.453999999998</v>
      </c>
      <c r="H75" s="96">
        <f t="shared" si="12"/>
        <v>80540.470399999991</v>
      </c>
      <c r="I75" s="230" t="s">
        <v>21</v>
      </c>
      <c r="J75" s="231">
        <v>0.01</v>
      </c>
      <c r="K75" s="231">
        <v>0.02</v>
      </c>
      <c r="L75" s="231">
        <v>0.03</v>
      </c>
      <c r="M75" s="232">
        <f t="shared" si="4"/>
        <v>-3.0199968924645861E-2</v>
      </c>
      <c r="N75" s="228"/>
      <c r="O75" s="233">
        <f t="shared" si="5"/>
        <v>71503.61</v>
      </c>
      <c r="P75" s="233">
        <f t="shared" si="6"/>
        <v>73663.016799999998</v>
      </c>
      <c r="Q75" s="233">
        <f t="shared" si="7"/>
        <v>72926.386631999994</v>
      </c>
      <c r="R75" s="233">
        <f t="shared" si="8"/>
        <v>71467.858899359999</v>
      </c>
      <c r="S75" s="233">
        <f t="shared" si="9"/>
        <v>69323.823132379199</v>
      </c>
      <c r="T75" s="233" t="s">
        <v>115</v>
      </c>
      <c r="V75" s="235" t="str">
        <f t="shared" si="10"/>
        <v>OK</v>
      </c>
    </row>
    <row r="76" spans="1:22" ht="18.75" x14ac:dyDescent="0.25">
      <c r="A76" s="228" t="s">
        <v>69</v>
      </c>
      <c r="B76" s="228" t="s">
        <v>70</v>
      </c>
      <c r="C76" s="229"/>
      <c r="D76" s="96">
        <v>39625.279999999999</v>
      </c>
      <c r="E76" s="96">
        <f t="shared" si="12"/>
        <v>40821.967900000003</v>
      </c>
      <c r="F76" s="96">
        <f t="shared" si="12"/>
        <v>42054.794100000006</v>
      </c>
      <c r="G76" s="96">
        <f t="shared" si="12"/>
        <v>43324.848899999997</v>
      </c>
      <c r="H76" s="96">
        <f t="shared" si="12"/>
        <v>44633.263500000001</v>
      </c>
      <c r="I76" s="230" t="s">
        <v>21</v>
      </c>
      <c r="J76" s="231">
        <v>0.01</v>
      </c>
      <c r="K76" s="231">
        <v>0.02</v>
      </c>
      <c r="L76" s="231">
        <v>0.03</v>
      </c>
      <c r="M76" s="232">
        <f t="shared" si="4"/>
        <v>-3.0200112150627189E-2</v>
      </c>
      <c r="N76" s="228"/>
      <c r="O76" s="233">
        <f t="shared" si="5"/>
        <v>39625.279999999999</v>
      </c>
      <c r="P76" s="233">
        <f t="shared" si="6"/>
        <v>40821.967900000003</v>
      </c>
      <c r="Q76" s="233">
        <f t="shared" si="7"/>
        <v>40413.748221000002</v>
      </c>
      <c r="R76" s="233">
        <f t="shared" si="8"/>
        <v>39605.47325658</v>
      </c>
      <c r="S76" s="233">
        <f t="shared" si="9"/>
        <v>38417.309058882602</v>
      </c>
      <c r="T76" s="233" t="s">
        <v>115</v>
      </c>
      <c r="V76" s="235" t="str">
        <f t="shared" si="10"/>
        <v>OK</v>
      </c>
    </row>
    <row r="77" spans="1:22" ht="18.75" x14ac:dyDescent="0.25">
      <c r="A77" s="228" t="s">
        <v>69</v>
      </c>
      <c r="B77" s="228" t="s">
        <v>71</v>
      </c>
      <c r="C77" s="229"/>
      <c r="D77" s="96">
        <v>66015.930000000008</v>
      </c>
      <c r="E77" s="96">
        <f t="shared" si="12"/>
        <v>68009.612500000003</v>
      </c>
      <c r="F77" s="96">
        <f t="shared" si="12"/>
        <v>70063.498000000007</v>
      </c>
      <c r="G77" s="96">
        <f t="shared" si="12"/>
        <v>72179.417700000005</v>
      </c>
      <c r="H77" s="96">
        <f t="shared" si="12"/>
        <v>74359.240099999995</v>
      </c>
      <c r="I77" s="230" t="s">
        <v>21</v>
      </c>
      <c r="J77" s="231">
        <v>0.01</v>
      </c>
      <c r="K77" s="231">
        <v>0.02</v>
      </c>
      <c r="L77" s="231">
        <v>0.03</v>
      </c>
      <c r="M77" s="232">
        <f t="shared" si="4"/>
        <v>-3.0200021419072565E-2</v>
      </c>
      <c r="N77" s="228"/>
      <c r="O77" s="233">
        <f t="shared" si="5"/>
        <v>66015.930000000008</v>
      </c>
      <c r="P77" s="233">
        <f t="shared" si="6"/>
        <v>68009.612500000003</v>
      </c>
      <c r="Q77" s="233">
        <f t="shared" si="7"/>
        <v>67329.516375000007</v>
      </c>
      <c r="R77" s="233">
        <f t="shared" si="8"/>
        <v>65982.926047500005</v>
      </c>
      <c r="S77" s="233">
        <f t="shared" si="9"/>
        <v>64003.438266075005</v>
      </c>
      <c r="T77" s="233" t="s">
        <v>115</v>
      </c>
      <c r="V77" s="235" t="str">
        <f t="shared" si="10"/>
        <v>OK</v>
      </c>
    </row>
    <row r="78" spans="1:22" ht="18.75" x14ac:dyDescent="0.25">
      <c r="A78" s="228" t="s">
        <v>69</v>
      </c>
      <c r="B78" s="228" t="s">
        <v>72</v>
      </c>
      <c r="C78" s="229"/>
      <c r="D78" s="96">
        <v>47441.87</v>
      </c>
      <c r="E78" s="96">
        <f t="shared" si="12"/>
        <v>48874.617100000003</v>
      </c>
      <c r="F78" s="96">
        <f t="shared" si="12"/>
        <v>50350.631099999999</v>
      </c>
      <c r="G78" s="96">
        <f t="shared" si="12"/>
        <v>51871.216399999998</v>
      </c>
      <c r="H78" s="96">
        <f t="shared" si="12"/>
        <v>53437.7264</v>
      </c>
      <c r="I78" s="230" t="s">
        <v>21</v>
      </c>
      <c r="J78" s="231">
        <v>0.01</v>
      </c>
      <c r="K78" s="231">
        <v>0.02</v>
      </c>
      <c r="L78" s="231">
        <v>0.03</v>
      </c>
      <c r="M78" s="232">
        <f t="shared" si="4"/>
        <v>-3.0200055351949667E-2</v>
      </c>
      <c r="N78" s="228"/>
      <c r="O78" s="233">
        <f t="shared" si="5"/>
        <v>47441.87</v>
      </c>
      <c r="P78" s="233">
        <f t="shared" si="6"/>
        <v>48874.617100000003</v>
      </c>
      <c r="Q78" s="233">
        <f t="shared" si="7"/>
        <v>48385.870929000004</v>
      </c>
      <c r="R78" s="233">
        <f t="shared" si="8"/>
        <v>47418.153510420001</v>
      </c>
      <c r="S78" s="233">
        <f t="shared" si="9"/>
        <v>45995.608905107401</v>
      </c>
      <c r="T78" s="233" t="s">
        <v>115</v>
      </c>
      <c r="V78" s="235" t="str">
        <f t="shared" si="10"/>
        <v>OK</v>
      </c>
    </row>
    <row r="79" spans="1:22" ht="18.75" x14ac:dyDescent="0.25">
      <c r="A79" s="228" t="s">
        <v>69</v>
      </c>
      <c r="B79" s="228" t="s">
        <v>73</v>
      </c>
      <c r="C79" s="229"/>
      <c r="D79" s="96">
        <v>166465</v>
      </c>
      <c r="E79" s="96">
        <f t="shared" si="12"/>
        <v>171492.24299999999</v>
      </c>
      <c r="F79" s="96">
        <f t="shared" si="12"/>
        <v>176671.31090000001</v>
      </c>
      <c r="G79" s="96">
        <f t="shared" si="12"/>
        <v>182006.7874</v>
      </c>
      <c r="H79" s="96">
        <f t="shared" si="12"/>
        <v>187503.38920000001</v>
      </c>
      <c r="I79" s="230" t="s">
        <v>21</v>
      </c>
      <c r="J79" s="231">
        <v>0.01</v>
      </c>
      <c r="K79" s="231">
        <v>0.02</v>
      </c>
      <c r="L79" s="231">
        <v>0.03</v>
      </c>
      <c r="M79" s="232">
        <f t="shared" si="4"/>
        <v>-3.0199999999999925E-2</v>
      </c>
      <c r="N79" s="228"/>
      <c r="O79" s="233">
        <f t="shared" si="5"/>
        <v>166465</v>
      </c>
      <c r="P79" s="233">
        <f t="shared" si="6"/>
        <v>171492.24299999999</v>
      </c>
      <c r="Q79" s="233">
        <f t="shared" si="7"/>
        <v>169777.32056999998</v>
      </c>
      <c r="R79" s="233">
        <f t="shared" si="8"/>
        <v>166381.77415859999</v>
      </c>
      <c r="S79" s="233">
        <f t="shared" si="9"/>
        <v>161390.32093384198</v>
      </c>
      <c r="T79" s="233" t="s">
        <v>104</v>
      </c>
      <c r="V79" s="235" t="str">
        <f t="shared" si="10"/>
        <v>OK</v>
      </c>
    </row>
    <row r="80" spans="1:22" ht="18.75" x14ac:dyDescent="0.25">
      <c r="A80" s="228" t="s">
        <v>74</v>
      </c>
      <c r="B80" s="228" t="s">
        <v>75</v>
      </c>
      <c r="C80" s="229"/>
      <c r="D80" s="96">
        <v>30191.050000000003</v>
      </c>
      <c r="E80" s="96">
        <f t="shared" si="12"/>
        <v>31102.8187</v>
      </c>
      <c r="F80" s="96">
        <f t="shared" si="12"/>
        <v>32042.128800000002</v>
      </c>
      <c r="G80" s="96">
        <f t="shared" si="12"/>
        <v>33009.799700000003</v>
      </c>
      <c r="H80" s="96">
        <f t="shared" si="12"/>
        <v>34006.699999999997</v>
      </c>
      <c r="I80" s="230" t="s">
        <v>21</v>
      </c>
      <c r="J80" s="231">
        <v>0.01</v>
      </c>
      <c r="K80" s="231">
        <v>0.02</v>
      </c>
      <c r="L80" s="231">
        <v>0.03</v>
      </c>
      <c r="M80" s="232">
        <f t="shared" si="4"/>
        <v>-3.0199966546377049E-2</v>
      </c>
      <c r="N80" s="228"/>
      <c r="O80" s="233">
        <f t="shared" si="5"/>
        <v>30191.050000000003</v>
      </c>
      <c r="P80" s="233">
        <f t="shared" si="6"/>
        <v>31102.8187</v>
      </c>
      <c r="Q80" s="233">
        <f t="shared" si="7"/>
        <v>30791.790513</v>
      </c>
      <c r="R80" s="233">
        <f t="shared" si="8"/>
        <v>30175.95470274</v>
      </c>
      <c r="S80" s="233">
        <f t="shared" si="9"/>
        <v>29270.676061657799</v>
      </c>
      <c r="T80" s="233" t="s">
        <v>115</v>
      </c>
      <c r="V80" s="235" t="str">
        <f t="shared" si="10"/>
        <v>OK</v>
      </c>
    </row>
    <row r="81" spans="1:22" ht="18.75" x14ac:dyDescent="0.25">
      <c r="A81" s="228" t="s">
        <v>74</v>
      </c>
      <c r="B81" s="228" t="s">
        <v>76</v>
      </c>
      <c r="C81" s="229"/>
      <c r="D81" s="96">
        <v>59569.34</v>
      </c>
      <c r="E81" s="96">
        <f t="shared" si="12"/>
        <v>61368.337300000007</v>
      </c>
      <c r="F81" s="96">
        <f t="shared" si="12"/>
        <v>63221.656999999999</v>
      </c>
      <c r="G81" s="96">
        <f t="shared" si="12"/>
        <v>65130.950899999996</v>
      </c>
      <c r="H81" s="96">
        <f t="shared" si="12"/>
        <v>67097.905700000003</v>
      </c>
      <c r="I81" s="230" t="s">
        <v>21</v>
      </c>
      <c r="J81" s="231">
        <v>0.01</v>
      </c>
      <c r="K81" s="231">
        <v>0.02</v>
      </c>
      <c r="L81" s="231">
        <v>0.03</v>
      </c>
      <c r="M81" s="232">
        <f t="shared" si="4"/>
        <v>-3.0200054256099028E-2</v>
      </c>
      <c r="N81" s="228"/>
      <c r="O81" s="233">
        <f t="shared" si="5"/>
        <v>59569.34</v>
      </c>
      <c r="P81" s="233">
        <f t="shared" si="6"/>
        <v>61368.337300000007</v>
      </c>
      <c r="Q81" s="233">
        <f t="shared" si="7"/>
        <v>60754.653927000007</v>
      </c>
      <c r="R81" s="233">
        <f t="shared" si="8"/>
        <v>59539.560848460009</v>
      </c>
      <c r="S81" s="233">
        <f t="shared" si="9"/>
        <v>57753.37402300621</v>
      </c>
      <c r="T81" s="233" t="s">
        <v>115</v>
      </c>
      <c r="V81" s="235" t="str">
        <f t="shared" si="10"/>
        <v>OK</v>
      </c>
    </row>
    <row r="82" spans="1:22" ht="18.75" x14ac:dyDescent="0.25">
      <c r="A82" s="228" t="s">
        <v>74</v>
      </c>
      <c r="B82" s="228" t="s">
        <v>77</v>
      </c>
      <c r="C82" s="229"/>
      <c r="D82" s="96">
        <v>32575.559999999998</v>
      </c>
      <c r="E82" s="96">
        <f t="shared" si="12"/>
        <v>33559.340700000001</v>
      </c>
      <c r="F82" s="96">
        <f t="shared" si="12"/>
        <v>34572.835299999999</v>
      </c>
      <c r="G82" s="96">
        <f t="shared" si="12"/>
        <v>35616.9329</v>
      </c>
      <c r="H82" s="96">
        <f t="shared" si="12"/>
        <v>36692.562699999995</v>
      </c>
      <c r="I82" s="230" t="s">
        <v>21</v>
      </c>
      <c r="J82" s="231">
        <v>0.01</v>
      </c>
      <c r="K82" s="231">
        <v>0.02</v>
      </c>
      <c r="L82" s="231">
        <v>0.03</v>
      </c>
      <c r="M82" s="232">
        <f t="shared" si="4"/>
        <v>-3.0199962794193042E-2</v>
      </c>
      <c r="N82" s="228"/>
      <c r="O82" s="233">
        <f t="shared" si="5"/>
        <v>32575.559999999998</v>
      </c>
      <c r="P82" s="233">
        <f t="shared" si="6"/>
        <v>33559.340700000001</v>
      </c>
      <c r="Q82" s="233">
        <f t="shared" si="7"/>
        <v>33223.747293</v>
      </c>
      <c r="R82" s="233">
        <f t="shared" si="8"/>
        <v>32559.272347139999</v>
      </c>
      <c r="S82" s="233">
        <f t="shared" si="9"/>
        <v>31582.494176725799</v>
      </c>
      <c r="T82" s="233" t="s">
        <v>115</v>
      </c>
      <c r="V82" s="235" t="str">
        <f t="shared" si="10"/>
        <v>OK</v>
      </c>
    </row>
    <row r="83" spans="1:22" ht="18.75" x14ac:dyDescent="0.25">
      <c r="A83" s="228" t="s">
        <v>74</v>
      </c>
      <c r="B83" s="228" t="s">
        <v>78</v>
      </c>
      <c r="C83" s="229"/>
      <c r="D83" s="96">
        <v>29256.019999999997</v>
      </c>
      <c r="E83" s="96">
        <f t="shared" si="12"/>
        <v>30139.5514</v>
      </c>
      <c r="F83" s="96">
        <f t="shared" si="12"/>
        <v>31049.7634</v>
      </c>
      <c r="G83" s="96">
        <f t="shared" si="12"/>
        <v>31987.4676</v>
      </c>
      <c r="H83" s="96">
        <f t="shared" si="12"/>
        <v>32953.492200000001</v>
      </c>
      <c r="I83" s="230" t="s">
        <v>21</v>
      </c>
      <c r="J83" s="231">
        <v>0.01</v>
      </c>
      <c r="K83" s="231">
        <v>0.02</v>
      </c>
      <c r="L83" s="231">
        <v>0.03</v>
      </c>
      <c r="M83" s="232">
        <f t="shared" si="4"/>
        <v>-3.0199986190876393E-2</v>
      </c>
      <c r="N83" s="228"/>
      <c r="O83" s="233">
        <f t="shared" si="5"/>
        <v>29256.019999999997</v>
      </c>
      <c r="P83" s="233">
        <f t="shared" si="6"/>
        <v>30139.5514</v>
      </c>
      <c r="Q83" s="233">
        <f t="shared" si="7"/>
        <v>29838.155886</v>
      </c>
      <c r="R83" s="233">
        <f t="shared" si="8"/>
        <v>29241.392768279999</v>
      </c>
      <c r="S83" s="233">
        <f t="shared" si="9"/>
        <v>28364.150985231598</v>
      </c>
      <c r="T83" s="233" t="s">
        <v>115</v>
      </c>
      <c r="V83" s="235" t="str">
        <f t="shared" si="10"/>
        <v>OK</v>
      </c>
    </row>
    <row r="84" spans="1:22" ht="18.75" x14ac:dyDescent="0.25">
      <c r="A84" s="228" t="s">
        <v>74</v>
      </c>
      <c r="B84" s="228" t="s">
        <v>79</v>
      </c>
      <c r="C84" s="229"/>
      <c r="D84" s="96">
        <v>28639.54</v>
      </c>
      <c r="E84" s="96">
        <f t="shared" si="12"/>
        <v>29504.453300000001</v>
      </c>
      <c r="F84" s="96">
        <f t="shared" si="12"/>
        <v>30395.485400000001</v>
      </c>
      <c r="G84" s="96">
        <f t="shared" si="12"/>
        <v>31313.434000000001</v>
      </c>
      <c r="H84" s="96">
        <f t="shared" si="12"/>
        <v>32259.097000000002</v>
      </c>
      <c r="I84" s="230" t="s">
        <v>21</v>
      </c>
      <c r="J84" s="231">
        <v>0.01</v>
      </c>
      <c r="K84" s="231">
        <v>0.02</v>
      </c>
      <c r="L84" s="231">
        <v>0.03</v>
      </c>
      <c r="M84" s="232">
        <f t="shared" si="4"/>
        <v>-3.0199971787256363E-2</v>
      </c>
      <c r="N84" s="228"/>
      <c r="O84" s="233">
        <f t="shared" si="5"/>
        <v>28639.54</v>
      </c>
      <c r="P84" s="233">
        <f t="shared" si="6"/>
        <v>29504.453300000001</v>
      </c>
      <c r="Q84" s="233">
        <f t="shared" si="7"/>
        <v>29209.408767000001</v>
      </c>
      <c r="R84" s="233">
        <f t="shared" si="8"/>
        <v>28625.22059166</v>
      </c>
      <c r="S84" s="233">
        <f t="shared" si="9"/>
        <v>27766.463973910199</v>
      </c>
      <c r="T84" s="233" t="s">
        <v>104</v>
      </c>
      <c r="V84" s="235" t="str">
        <f t="shared" si="10"/>
        <v>OK</v>
      </c>
    </row>
    <row r="85" spans="1:22" ht="18.75" x14ac:dyDescent="0.25">
      <c r="A85" s="228" t="s">
        <v>74</v>
      </c>
      <c r="B85" s="228" t="s">
        <v>80</v>
      </c>
      <c r="C85" s="229"/>
      <c r="D85" s="96">
        <v>279003</v>
      </c>
      <c r="E85" s="96">
        <f t="shared" si="12"/>
        <v>287428.89059999998</v>
      </c>
      <c r="F85" s="96">
        <f t="shared" si="12"/>
        <v>296109.24469999998</v>
      </c>
      <c r="G85" s="96">
        <f t="shared" si="12"/>
        <v>305051.74430000002</v>
      </c>
      <c r="H85" s="96">
        <f t="shared" si="12"/>
        <v>314264.30780000001</v>
      </c>
      <c r="I85" s="230" t="s">
        <v>21</v>
      </c>
      <c r="J85" s="231">
        <v>0.01</v>
      </c>
      <c r="K85" s="231">
        <v>0.02</v>
      </c>
      <c r="L85" s="231">
        <v>0.03</v>
      </c>
      <c r="M85" s="232">
        <f t="shared" si="4"/>
        <v>-3.0199999999999942E-2</v>
      </c>
      <c r="N85" s="228"/>
      <c r="O85" s="233">
        <f t="shared" si="5"/>
        <v>279003</v>
      </c>
      <c r="P85" s="233">
        <f t="shared" si="6"/>
        <v>287428.89059999998</v>
      </c>
      <c r="Q85" s="233">
        <f t="shared" si="7"/>
        <v>284554.60169399995</v>
      </c>
      <c r="R85" s="233">
        <f t="shared" si="8"/>
        <v>278863.50966011995</v>
      </c>
      <c r="S85" s="233">
        <f t="shared" si="9"/>
        <v>270497.60437031632</v>
      </c>
      <c r="T85" s="233" t="s">
        <v>104</v>
      </c>
      <c r="V85" s="235" t="str">
        <f t="shared" si="10"/>
        <v>OK</v>
      </c>
    </row>
    <row r="86" spans="1:22" ht="18.75" x14ac:dyDescent="0.25">
      <c r="A86" s="228" t="s">
        <v>74</v>
      </c>
      <c r="B86" s="228" t="s">
        <v>81</v>
      </c>
      <c r="C86" s="229"/>
      <c r="D86" s="96">
        <v>17496.189999999999</v>
      </c>
      <c r="E86" s="96">
        <f t="shared" si="12"/>
        <v>18024.571100000001</v>
      </c>
      <c r="F86" s="96">
        <f t="shared" si="12"/>
        <v>18568.910600000003</v>
      </c>
      <c r="G86" s="96">
        <f t="shared" si="12"/>
        <v>19129.692900000002</v>
      </c>
      <c r="H86" s="96">
        <f t="shared" si="12"/>
        <v>19707.412899999999</v>
      </c>
      <c r="I86" s="230" t="s">
        <v>21</v>
      </c>
      <c r="J86" s="231">
        <v>0.01</v>
      </c>
      <c r="K86" s="231">
        <v>0.02</v>
      </c>
      <c r="L86" s="231">
        <v>0.03</v>
      </c>
      <c r="M86" s="232">
        <f t="shared" si="4"/>
        <v>-3.019978063795617E-2</v>
      </c>
      <c r="N86" s="228"/>
      <c r="O86" s="233">
        <f t="shared" si="5"/>
        <v>17496.189999999999</v>
      </c>
      <c r="P86" s="233">
        <f t="shared" si="6"/>
        <v>18024.571100000001</v>
      </c>
      <c r="Q86" s="233">
        <f t="shared" si="7"/>
        <v>17844.325389000001</v>
      </c>
      <c r="R86" s="233">
        <f t="shared" si="8"/>
        <v>17487.438881220001</v>
      </c>
      <c r="S86" s="233">
        <f t="shared" si="9"/>
        <v>16962.815714783403</v>
      </c>
      <c r="T86" s="233" t="s">
        <v>104</v>
      </c>
      <c r="V86" s="235" t="str">
        <f t="shared" si="10"/>
        <v>OK</v>
      </c>
    </row>
  </sheetData>
  <sheetProtection password="B1AF" sheet="1" objects="1" scenarios="1" formatColumns="0" formatRows="0" autoFilter="0"/>
  <autoFilter ref="A32:V86"/>
  <mergeCells count="8">
    <mergeCell ref="A1:S1"/>
    <mergeCell ref="C31:H31"/>
    <mergeCell ref="J31:L31"/>
    <mergeCell ref="N31:S31"/>
    <mergeCell ref="I5:J5"/>
    <mergeCell ref="I6:J6"/>
    <mergeCell ref="I7:J7"/>
    <mergeCell ref="K3:P3"/>
  </mergeCells>
  <conditionalFormatting sqref="V30">
    <cfRule type="cellIs" dxfId="8" priority="8" operator="equal">
      <formula>0</formula>
    </cfRule>
    <cfRule type="cellIs" dxfId="7" priority="9" operator="equal">
      <formula>"Review"</formula>
    </cfRule>
  </conditionalFormatting>
  <conditionalFormatting sqref="V31">
    <cfRule type="cellIs" dxfId="6" priority="6" operator="equal">
      <formula>0</formula>
    </cfRule>
    <cfRule type="cellIs" dxfId="5" priority="7" operator="equal">
      <formula>"Review"</formula>
    </cfRule>
  </conditionalFormatting>
  <conditionalFormatting sqref="V33:V86">
    <cfRule type="cellIs" dxfId="4" priority="4" operator="equal">
      <formula>0</formula>
    </cfRule>
    <cfRule type="cellIs" dxfId="3" priority="5" operator="equal">
      <formula>"Review"</formula>
    </cfRule>
  </conditionalFormatting>
  <conditionalFormatting sqref="L6:O6">
    <cfRule type="cellIs" dxfId="2" priority="1" operator="equal">
      <formula>0</formula>
    </cfRule>
    <cfRule type="cellIs" dxfId="1" priority="2" operator="lessThan">
      <formula>0</formula>
    </cfRule>
    <cfRule type="cellIs" dxfId="0" priority="3" operator="greaterThan">
      <formula>0</formula>
    </cfRule>
  </conditionalFormatting>
  <dataValidations count="1">
    <dataValidation type="list" allowBlank="1" showInputMessage="1" showErrorMessage="1" sqref="I33:I86">
      <formula1>"Yes,No"</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sheetPr>
  <dimension ref="A1:F55"/>
  <sheetViews>
    <sheetView workbookViewId="0">
      <selection activeCell="F12" sqref="F12"/>
    </sheetView>
  </sheetViews>
  <sheetFormatPr defaultRowHeight="15" x14ac:dyDescent="0.25"/>
  <cols>
    <col min="1" max="1" width="10.140625" bestFit="1" customWidth="1"/>
    <col min="2" max="2" width="29.42578125" bestFit="1" customWidth="1"/>
  </cols>
  <sheetData>
    <row r="1" spans="1:6" x14ac:dyDescent="0.25">
      <c r="A1" t="s">
        <v>0</v>
      </c>
      <c r="B1" t="s">
        <v>1</v>
      </c>
      <c r="F1" s="29" t="s">
        <v>0</v>
      </c>
    </row>
    <row r="2" spans="1:6" x14ac:dyDescent="0.25">
      <c r="A2" t="s">
        <v>19</v>
      </c>
      <c r="B2" t="s">
        <v>20</v>
      </c>
      <c r="C2">
        <f>COUNTIF(A2:$A$55,A2)</f>
        <v>4</v>
      </c>
      <c r="F2" s="29" t="s">
        <v>19</v>
      </c>
    </row>
    <row r="3" spans="1:6" x14ac:dyDescent="0.25">
      <c r="A3" t="s">
        <v>19</v>
      </c>
      <c r="B3" t="s">
        <v>22</v>
      </c>
      <c r="C3" s="29">
        <f>COUNTIF(A3:$A$55,A3)</f>
        <v>3</v>
      </c>
      <c r="F3" s="29" t="s">
        <v>25</v>
      </c>
    </row>
    <row r="4" spans="1:6" x14ac:dyDescent="0.25">
      <c r="A4" t="s">
        <v>19</v>
      </c>
      <c r="B4" t="s">
        <v>23</v>
      </c>
      <c r="C4" s="29">
        <f>COUNTIF(A4:$A$55,A4)</f>
        <v>2</v>
      </c>
      <c r="F4" s="29" t="s">
        <v>36</v>
      </c>
    </row>
    <row r="5" spans="1:6" x14ac:dyDescent="0.25">
      <c r="A5" t="s">
        <v>19</v>
      </c>
      <c r="B5" t="s">
        <v>24</v>
      </c>
      <c r="C5" s="29">
        <f>COUNTIF(A5:$A$55,A5)</f>
        <v>1</v>
      </c>
      <c r="F5" s="29" t="s">
        <v>49</v>
      </c>
    </row>
    <row r="6" spans="1:6" x14ac:dyDescent="0.25">
      <c r="A6" t="s">
        <v>25</v>
      </c>
      <c r="B6" t="s">
        <v>26</v>
      </c>
      <c r="C6" s="29">
        <f>COUNTIF(A6:$A$55,A6)</f>
        <v>10</v>
      </c>
      <c r="F6" s="29" t="s">
        <v>56</v>
      </c>
    </row>
    <row r="7" spans="1:6" x14ac:dyDescent="0.25">
      <c r="A7" t="s">
        <v>25</v>
      </c>
      <c r="B7" t="s">
        <v>27</v>
      </c>
      <c r="C7" s="29">
        <f>COUNTIF(A7:$A$55,A7)</f>
        <v>9</v>
      </c>
      <c r="F7" s="29" t="s">
        <v>66</v>
      </c>
    </row>
    <row r="8" spans="1:6" x14ac:dyDescent="0.25">
      <c r="A8" t="s">
        <v>25</v>
      </c>
      <c r="B8" t="s">
        <v>28</v>
      </c>
      <c r="C8" s="29">
        <f>COUNTIF(A8:$A$55,A8)</f>
        <v>8</v>
      </c>
      <c r="F8" s="29" t="s">
        <v>69</v>
      </c>
    </row>
    <row r="9" spans="1:6" x14ac:dyDescent="0.25">
      <c r="A9" t="s">
        <v>25</v>
      </c>
      <c r="B9" t="s">
        <v>29</v>
      </c>
      <c r="C9" s="29">
        <f>COUNTIF(A9:$A$55,A9)</f>
        <v>7</v>
      </c>
      <c r="F9" s="29" t="s">
        <v>74</v>
      </c>
    </row>
    <row r="10" spans="1:6" x14ac:dyDescent="0.25">
      <c r="A10" t="s">
        <v>25</v>
      </c>
      <c r="B10" t="s">
        <v>30</v>
      </c>
      <c r="C10" s="29">
        <f>COUNTIF(A10:$A$55,A10)</f>
        <v>6</v>
      </c>
    </row>
    <row r="11" spans="1:6" x14ac:dyDescent="0.25">
      <c r="A11" t="s">
        <v>25</v>
      </c>
      <c r="B11" t="s">
        <v>31</v>
      </c>
      <c r="C11" s="29">
        <f>COUNTIF(A11:$A$55,A11)</f>
        <v>5</v>
      </c>
      <c r="F11" t="s">
        <v>104</v>
      </c>
    </row>
    <row r="12" spans="1:6" x14ac:dyDescent="0.25">
      <c r="A12" t="s">
        <v>25</v>
      </c>
      <c r="B12" t="s">
        <v>32</v>
      </c>
      <c r="C12" s="29">
        <f>COUNTIF(A12:$A$55,A12)</f>
        <v>4</v>
      </c>
      <c r="F12" t="s">
        <v>115</v>
      </c>
    </row>
    <row r="13" spans="1:6" x14ac:dyDescent="0.25">
      <c r="A13" t="s">
        <v>25</v>
      </c>
      <c r="B13" t="s">
        <v>33</v>
      </c>
      <c r="C13" s="29">
        <f>COUNTIF(A13:$A$55,A13)</f>
        <v>3</v>
      </c>
    </row>
    <row r="14" spans="1:6" x14ac:dyDescent="0.25">
      <c r="A14" t="s">
        <v>25</v>
      </c>
      <c r="B14" t="s">
        <v>34</v>
      </c>
      <c r="C14" s="29">
        <f>COUNTIF(A14:$A$55,A14)</f>
        <v>2</v>
      </c>
    </row>
    <row r="15" spans="1:6" x14ac:dyDescent="0.25">
      <c r="A15" t="s">
        <v>25</v>
      </c>
      <c r="B15" t="s">
        <v>35</v>
      </c>
      <c r="C15" s="29">
        <f>COUNTIF(A15:$A$55,A15)</f>
        <v>1</v>
      </c>
    </row>
    <row r="16" spans="1:6" x14ac:dyDescent="0.25">
      <c r="A16" t="s">
        <v>36</v>
      </c>
      <c r="B16" t="s">
        <v>37</v>
      </c>
      <c r="C16" s="29">
        <f>COUNTIF(A16:$A$55,A16)</f>
        <v>12</v>
      </c>
    </row>
    <row r="17" spans="1:3" x14ac:dyDescent="0.25">
      <c r="A17" t="s">
        <v>36</v>
      </c>
      <c r="B17" t="s">
        <v>38</v>
      </c>
      <c r="C17" s="29">
        <f>COUNTIF(A17:$A$55,A17)</f>
        <v>11</v>
      </c>
    </row>
    <row r="18" spans="1:3" x14ac:dyDescent="0.25">
      <c r="A18" t="s">
        <v>36</v>
      </c>
      <c r="B18" t="s">
        <v>39</v>
      </c>
      <c r="C18" s="29">
        <f>COUNTIF(A18:$A$55,A18)</f>
        <v>10</v>
      </c>
    </row>
    <row r="19" spans="1:3" x14ac:dyDescent="0.25">
      <c r="A19" t="s">
        <v>36</v>
      </c>
      <c r="B19" t="s">
        <v>40</v>
      </c>
      <c r="C19" s="29">
        <f>COUNTIF(A19:$A$55,A19)</f>
        <v>9</v>
      </c>
    </row>
    <row r="20" spans="1:3" x14ac:dyDescent="0.25">
      <c r="A20" t="s">
        <v>36</v>
      </c>
      <c r="B20" t="s">
        <v>41</v>
      </c>
      <c r="C20" s="29">
        <f>COUNTIF(A20:$A$55,A20)</f>
        <v>8</v>
      </c>
    </row>
    <row r="21" spans="1:3" x14ac:dyDescent="0.25">
      <c r="A21" t="s">
        <v>36</v>
      </c>
      <c r="B21" t="s">
        <v>42</v>
      </c>
      <c r="C21" s="29">
        <f>COUNTIF(A21:$A$55,A21)</f>
        <v>7</v>
      </c>
    </row>
    <row r="22" spans="1:3" x14ac:dyDescent="0.25">
      <c r="A22" t="s">
        <v>36</v>
      </c>
      <c r="B22" t="s">
        <v>43</v>
      </c>
      <c r="C22" s="29">
        <f>COUNTIF(A22:$A$55,A22)</f>
        <v>6</v>
      </c>
    </row>
    <row r="23" spans="1:3" x14ac:dyDescent="0.25">
      <c r="A23" t="s">
        <v>36</v>
      </c>
      <c r="B23" t="s">
        <v>44</v>
      </c>
      <c r="C23" s="29">
        <f>COUNTIF(A23:$A$55,A23)</f>
        <v>5</v>
      </c>
    </row>
    <row r="24" spans="1:3" x14ac:dyDescent="0.25">
      <c r="A24" t="s">
        <v>36</v>
      </c>
      <c r="B24" t="s">
        <v>45</v>
      </c>
      <c r="C24" s="29">
        <f>COUNTIF(A24:$A$55,A24)</f>
        <v>4</v>
      </c>
    </row>
    <row r="25" spans="1:3" x14ac:dyDescent="0.25">
      <c r="A25" t="s">
        <v>36</v>
      </c>
      <c r="B25" t="s">
        <v>46</v>
      </c>
      <c r="C25" s="29">
        <f>COUNTIF(A25:$A$55,A25)</f>
        <v>3</v>
      </c>
    </row>
    <row r="26" spans="1:3" x14ac:dyDescent="0.25">
      <c r="A26" t="s">
        <v>36</v>
      </c>
      <c r="B26" t="s">
        <v>47</v>
      </c>
      <c r="C26" s="29">
        <f>COUNTIF(A26:$A$55,A26)</f>
        <v>2</v>
      </c>
    </row>
    <row r="27" spans="1:3" x14ac:dyDescent="0.25">
      <c r="A27" t="s">
        <v>36</v>
      </c>
      <c r="B27" t="s">
        <v>48</v>
      </c>
      <c r="C27" s="29">
        <f>COUNTIF(A27:$A$55,A27)</f>
        <v>1</v>
      </c>
    </row>
    <row r="28" spans="1:3" x14ac:dyDescent="0.25">
      <c r="A28" t="s">
        <v>49</v>
      </c>
      <c r="B28" t="s">
        <v>50</v>
      </c>
      <c r="C28" s="29">
        <f>COUNTIF(A28:$A$55,A28)</f>
        <v>6</v>
      </c>
    </row>
    <row r="29" spans="1:3" x14ac:dyDescent="0.25">
      <c r="A29" t="s">
        <v>49</v>
      </c>
      <c r="B29" t="s">
        <v>51</v>
      </c>
      <c r="C29" s="29">
        <f>COUNTIF(A29:$A$55,A29)</f>
        <v>5</v>
      </c>
    </row>
    <row r="30" spans="1:3" x14ac:dyDescent="0.25">
      <c r="A30" t="s">
        <v>49</v>
      </c>
      <c r="B30" t="s">
        <v>52</v>
      </c>
      <c r="C30" s="29">
        <f>COUNTIF(A30:$A$55,A30)</f>
        <v>4</v>
      </c>
    </row>
    <row r="31" spans="1:3" x14ac:dyDescent="0.25">
      <c r="A31" t="s">
        <v>49</v>
      </c>
      <c r="B31" t="s">
        <v>53</v>
      </c>
      <c r="C31" s="29">
        <f>COUNTIF(A31:$A$55,A31)</f>
        <v>3</v>
      </c>
    </row>
    <row r="32" spans="1:3" x14ac:dyDescent="0.25">
      <c r="A32" t="s">
        <v>49</v>
      </c>
      <c r="B32" t="s">
        <v>54</v>
      </c>
      <c r="C32" s="29">
        <f>COUNTIF(A32:$A$55,A32)</f>
        <v>2</v>
      </c>
    </row>
    <row r="33" spans="1:3" x14ac:dyDescent="0.25">
      <c r="A33" t="s">
        <v>49</v>
      </c>
      <c r="B33" t="s">
        <v>55</v>
      </c>
      <c r="C33" s="29">
        <f>COUNTIF(A33:$A$55,A33)</f>
        <v>1</v>
      </c>
    </row>
    <row r="34" spans="1:3" x14ac:dyDescent="0.25">
      <c r="A34" t="s">
        <v>56</v>
      </c>
      <c r="B34" t="s">
        <v>57</v>
      </c>
      <c r="C34" s="29">
        <f>COUNTIF(A34:$A$55,A34)</f>
        <v>9</v>
      </c>
    </row>
    <row r="35" spans="1:3" x14ac:dyDescent="0.25">
      <c r="A35" t="s">
        <v>56</v>
      </c>
      <c r="B35" t="s">
        <v>58</v>
      </c>
      <c r="C35" s="29">
        <f>COUNTIF(A35:$A$55,A35)</f>
        <v>8</v>
      </c>
    </row>
    <row r="36" spans="1:3" x14ac:dyDescent="0.25">
      <c r="A36" t="s">
        <v>56</v>
      </c>
      <c r="B36" t="s">
        <v>59</v>
      </c>
      <c r="C36" s="29">
        <f>COUNTIF(A36:$A$55,A36)</f>
        <v>7</v>
      </c>
    </row>
    <row r="37" spans="1:3" x14ac:dyDescent="0.25">
      <c r="A37" t="s">
        <v>56</v>
      </c>
      <c r="B37" t="s">
        <v>60</v>
      </c>
      <c r="C37" s="29">
        <f>COUNTIF(A37:$A$55,A37)</f>
        <v>6</v>
      </c>
    </row>
    <row r="38" spans="1:3" x14ac:dyDescent="0.25">
      <c r="A38" t="s">
        <v>56</v>
      </c>
      <c r="B38" t="s">
        <v>61</v>
      </c>
      <c r="C38" s="29">
        <f>COUNTIF(A38:$A$55,A38)</f>
        <v>5</v>
      </c>
    </row>
    <row r="39" spans="1:3" x14ac:dyDescent="0.25">
      <c r="A39" t="s">
        <v>56</v>
      </c>
      <c r="B39" t="s">
        <v>62</v>
      </c>
      <c r="C39" s="29">
        <f>COUNTIF(A39:$A$55,A39)</f>
        <v>4</v>
      </c>
    </row>
    <row r="40" spans="1:3" x14ac:dyDescent="0.25">
      <c r="A40" t="s">
        <v>56</v>
      </c>
      <c r="B40" t="s">
        <v>63</v>
      </c>
      <c r="C40" s="29">
        <f>COUNTIF(A40:$A$55,A40)</f>
        <v>3</v>
      </c>
    </row>
    <row r="41" spans="1:3" x14ac:dyDescent="0.25">
      <c r="A41" t="s">
        <v>56</v>
      </c>
      <c r="B41" t="s">
        <v>64</v>
      </c>
      <c r="C41" s="29">
        <f>COUNTIF(A41:$A$55,A41)</f>
        <v>2</v>
      </c>
    </row>
    <row r="42" spans="1:3" x14ac:dyDescent="0.25">
      <c r="A42" t="s">
        <v>56</v>
      </c>
      <c r="B42" t="s">
        <v>65</v>
      </c>
      <c r="C42" s="29">
        <f>COUNTIF(A42:$A$55,A42)</f>
        <v>1</v>
      </c>
    </row>
    <row r="43" spans="1:3" x14ac:dyDescent="0.25">
      <c r="A43" t="s">
        <v>66</v>
      </c>
      <c r="B43" t="s">
        <v>67</v>
      </c>
      <c r="C43" s="29">
        <f>COUNTIF(A43:$A$55,A43)</f>
        <v>2</v>
      </c>
    </row>
    <row r="44" spans="1:3" x14ac:dyDescent="0.25">
      <c r="A44" t="s">
        <v>66</v>
      </c>
      <c r="B44" t="s">
        <v>68</v>
      </c>
      <c r="C44" s="29">
        <f>COUNTIF(A44:$A$55,A44)</f>
        <v>1</v>
      </c>
    </row>
    <row r="45" spans="1:3" x14ac:dyDescent="0.25">
      <c r="A45" t="s">
        <v>69</v>
      </c>
      <c r="B45" t="s">
        <v>70</v>
      </c>
      <c r="C45" s="29">
        <f>COUNTIF(A45:$A$55,A45)</f>
        <v>4</v>
      </c>
    </row>
    <row r="46" spans="1:3" x14ac:dyDescent="0.25">
      <c r="A46" t="s">
        <v>69</v>
      </c>
      <c r="B46" t="s">
        <v>71</v>
      </c>
      <c r="C46" s="29">
        <f>COUNTIF(A46:$A$55,A46)</f>
        <v>3</v>
      </c>
    </row>
    <row r="47" spans="1:3" x14ac:dyDescent="0.25">
      <c r="A47" t="s">
        <v>69</v>
      </c>
      <c r="B47" t="s">
        <v>72</v>
      </c>
      <c r="C47" s="29">
        <f>COUNTIF(A47:$A$55,A47)</f>
        <v>2</v>
      </c>
    </row>
    <row r="48" spans="1:3" x14ac:dyDescent="0.25">
      <c r="A48" t="s">
        <v>69</v>
      </c>
      <c r="B48" t="s">
        <v>73</v>
      </c>
      <c r="C48" s="29">
        <f>COUNTIF(A48:$A$55,A48)</f>
        <v>1</v>
      </c>
    </row>
    <row r="49" spans="1:3" x14ac:dyDescent="0.25">
      <c r="A49" t="s">
        <v>74</v>
      </c>
      <c r="B49" t="s">
        <v>75</v>
      </c>
      <c r="C49" s="29">
        <f>COUNTIF(A49:$A$55,A49)</f>
        <v>7</v>
      </c>
    </row>
    <row r="50" spans="1:3" x14ac:dyDescent="0.25">
      <c r="A50" t="s">
        <v>74</v>
      </c>
      <c r="B50" t="s">
        <v>76</v>
      </c>
      <c r="C50" s="29">
        <f>COUNTIF(A50:$A$55,A50)</f>
        <v>6</v>
      </c>
    </row>
    <row r="51" spans="1:3" x14ac:dyDescent="0.25">
      <c r="A51" t="s">
        <v>74</v>
      </c>
      <c r="B51" t="s">
        <v>77</v>
      </c>
      <c r="C51" s="29">
        <f>COUNTIF(A51:$A$55,A51)</f>
        <v>5</v>
      </c>
    </row>
    <row r="52" spans="1:3" x14ac:dyDescent="0.25">
      <c r="A52" t="s">
        <v>74</v>
      </c>
      <c r="B52" t="s">
        <v>78</v>
      </c>
      <c r="C52" s="29">
        <f>COUNTIF(A52:$A$55,A52)</f>
        <v>4</v>
      </c>
    </row>
    <row r="53" spans="1:3" x14ac:dyDescent="0.25">
      <c r="A53" t="s">
        <v>74</v>
      </c>
      <c r="B53" t="s">
        <v>79</v>
      </c>
      <c r="C53" s="29">
        <f>COUNTIF(A53:$A$55,A53)</f>
        <v>3</v>
      </c>
    </row>
    <row r="54" spans="1:3" x14ac:dyDescent="0.25">
      <c r="A54" t="s">
        <v>74</v>
      </c>
      <c r="B54" t="s">
        <v>80</v>
      </c>
      <c r="C54" s="29">
        <f>COUNTIF(A54:$A$55,A54)</f>
        <v>2</v>
      </c>
    </row>
    <row r="55" spans="1:3" x14ac:dyDescent="0.25">
      <c r="A55" t="s">
        <v>74</v>
      </c>
      <c r="B55" t="s">
        <v>81</v>
      </c>
      <c r="C55" s="29">
        <f>COUNTIF(A55:$A$55,A55)</f>
        <v>1</v>
      </c>
    </row>
  </sheetData>
  <sheetProtection password="B1AF" sheet="1" objects="1" scenarios="1" formatColumns="0" formatRows="0" autoFilter="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C074A0D694C6A48845AC3128C9EE72B" ma:contentTypeVersion="1" ma:contentTypeDescription="Create a new document." ma:contentTypeScope="" ma:versionID="740c0240f2647c37428913bc87aefbcf">
  <xsd:schema xmlns:xsd="http://www.w3.org/2001/XMLSchema" xmlns:p="http://schemas.microsoft.com/office/2006/metadata/properties" targetNamespace="http://schemas.microsoft.com/office/2006/metadata/properties" ma:root="true" ma:fieldsID="a32d166ff500b99d5f87d79d169bb55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E3A9601-B9C7-41F9-B037-71DF294AC60C}">
  <ds:schemaRefs>
    <ds:schemaRef ds:uri="http://purl.org/dc/elements/1.1/"/>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F8D238A-8DDC-404B-A4F9-A2383E0CF92A}">
  <ds:schemaRefs>
    <ds:schemaRef ds:uri="http://schemas.microsoft.com/sharepoint/v3/contenttype/forms"/>
  </ds:schemaRefs>
</ds:datastoreItem>
</file>

<file path=customXml/itemProps3.xml><?xml version="1.0" encoding="utf-8"?>
<ds:datastoreItem xmlns:ds="http://schemas.openxmlformats.org/officeDocument/2006/customXml" ds:itemID="{0DAC4A72-490D-47B5-AFB3-65C0D42DEB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Front Page</vt:lpstr>
      <vt:lpstr>Model Guidance Notes</vt:lpstr>
      <vt:lpstr>Model Version History</vt:lpstr>
      <vt:lpstr>Route High Level Summary</vt:lpstr>
      <vt:lpstr>Route Detailed Summary</vt:lpstr>
      <vt:lpstr>Water Input sheet</vt:lpstr>
      <vt:lpstr>Driver</vt:lpstr>
      <vt:lpstr>'Model Guidance Notes'!Print_Area</vt:lpstr>
      <vt:lpstr>'Route Detailed Summary'!Print_Area</vt:lpstr>
    </vt:vector>
  </TitlesOfParts>
  <Company>Network Rail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Ghera Rajesh</dc:creator>
  <cp:lastModifiedBy>Wheeler Wendi</cp:lastModifiedBy>
  <dcterms:created xsi:type="dcterms:W3CDTF">2016-02-15T14:41:23Z</dcterms:created>
  <dcterms:modified xsi:type="dcterms:W3CDTF">2016-11-04T15:42:33Z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0x010100BC074A0D694C6A48845AC3128C9EE72B</vt:lpwstr>
  </property>
</Properties>
</file>